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1.xml" ContentType="application/vnd.openxmlformats-officedocument.spreadsheetml.comments+xml"/>
  <Override PartName="/xl/threadedcomments/threadedcomment.xml" ContentType="application/vnd.ms-excel.threadedcomments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  <Override PartName="/xl/worksheets/sheet10.xml" ContentType="application/vnd.openxmlformats-officedocument.spreadsheetml.worksheet+xml"/>
  <Override PartName="/xl/comments3.xml" ContentType="application/vnd.openxmlformats-officedocument.spreadsheetml.comments+xml"/>
  <Override PartName="/xl/threadedcomments/threadedcomment3.xml" ContentType="application/vnd.ms-excel.threadedcomments+xml"/>
  <Override PartName="/xl/tables/table8.xml" ContentType="application/vnd.openxmlformats-officedocument.spreadsheetml.table+xml"/>
  <Override PartName="/xl/worksheets/sheet11.xml" ContentType="application/vnd.openxmlformats-officedocument.spreadsheetml.worksheet+xml"/>
  <Override PartName="/xl/tables/table9.xml" ContentType="application/vnd.openxmlformats-officedocument.spreadsheetml.table+xml"/>
  <Override PartName="/xl/worksheets/sheet12.xml" ContentType="application/vnd.openxmlformats-officedocument.spreadsheetml.worksheet+xml"/>
  <Override PartName="/xl/tables/table10.xml" ContentType="application/vnd.openxmlformats-officedocument.spreadsheetml.table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worksheets/sheet16.xml" ContentType="application/vnd.openxmlformats-officedocument.spreadsheetml.worksheet+xml"/>
  <Override PartName="/xl/persons/person.xml" ContentType="application/vnd.ms-excel.person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b7c94ff70c43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etup &amp; Guide" sheetId="1" r:id="R527ac6da4caf4c6a"/>
    <x:sheet xmlns:r="http://schemas.openxmlformats.org/officeDocument/2006/relationships" name="Lists &amp; COA" sheetId="2" r:id="R2fae6b1e19384d44"/>
    <x:sheet xmlns:r="http://schemas.openxmlformats.org/officeDocument/2006/relationships" name="Transactions" sheetId="3" r:id="Rf651eb3351814f5f"/>
    <x:sheet xmlns:r="http://schemas.openxmlformats.org/officeDocument/2006/relationships" name="AR Invoices" sheetId="4" r:id="Ra505970882d945f2"/>
    <x:sheet xmlns:r="http://schemas.openxmlformats.org/officeDocument/2006/relationships" name="Customer Payments" sheetId="5" r:id="R0b2a50d37b0a4b61"/>
    <x:sheet xmlns:r="http://schemas.openxmlformats.org/officeDocument/2006/relationships" name="AP Bills" sheetId="6" r:id="Rf22e16d3b3234d82"/>
    <x:sheet xmlns:r="http://schemas.openxmlformats.org/officeDocument/2006/relationships" name="Vendor Payments" sheetId="7" r:id="R7e82e1967ac440ea"/>
    <x:sheet xmlns:r="http://schemas.openxmlformats.org/officeDocument/2006/relationships" name="Expense Review" sheetId="8" r:id="R6cfd65129d654793"/>
    <x:sheet xmlns:r="http://schemas.openxmlformats.org/officeDocument/2006/relationships" name="Payroll" sheetId="9" r:id="Re8999267a80244e9"/>
    <x:sheet xmlns:r="http://schemas.openxmlformats.org/officeDocument/2006/relationships" name="Bank Reconciliation" sheetId="10" r:id="Rf71df80d1e88405e"/>
    <x:sheet xmlns:r="http://schemas.openxmlformats.org/officeDocument/2006/relationships" name="Client Questions" sheetId="11" r:id="Rd8c44f80f3574413"/>
    <x:sheet xmlns:r="http://schemas.openxmlformats.org/officeDocument/2006/relationships" name="Monthly Summary" sheetId="12" r:id="R4a5aecfdb2f547e8"/>
    <x:sheet xmlns:r="http://schemas.openxmlformats.org/officeDocument/2006/relationships" name="Pivot Reports" sheetId="13" r:id="R564ed9568c034e1a"/>
    <x:sheet xmlns:r="http://schemas.openxmlformats.org/officeDocument/2006/relationships" name="Formula Guide" sheetId="14" r:id="Rf388fafeb9ef4e14"/>
    <x:sheet xmlns:r="http://schemas.openxmlformats.org/officeDocument/2006/relationships" name="Dashboard" sheetId="15" r:id="R5a38da472f2443bf"/>
    <x:sheet xmlns:r="http://schemas.openxmlformats.org/officeDocument/2006/relationships" name="Demo Data Notes" sheetId="16" r:id="R6325bb2b0b0b4c8d"/>
  </x:sheets>
</x:workbook>
</file>

<file path=xl/comments1.xml><?xml version="1.0" encoding="utf-8"?>
<x:comments xmlns:x="http://schemas.openxmlformats.org/spreadsheetml/2006/main">
  <x:authors>
    <x:author>tc={A5E4C7DD-9AF9-9A5F-69B6-450F01A3128B}</x:author>
  </x:authors>
  <x:commentList>
    <x:comment ref="M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XLOOKUP uses the editable payee-to-category rules in Lists &amp; COA. Review every suggested result before updating QBO.</x:t>
        </x:r>
      </x:text>
    </x:comment>
  </x:commentList>
</x:comments>
</file>

<file path=xl/comments2.xml><?xml version="1.0" encoding="utf-8"?>
<x:comments xmlns:x="http://schemas.openxmlformats.org/spreadsheetml/2006/main">
  <x:authors>
    <x:author>tc={8155D684-CD17-1A17-F78C-7B7F02251ED2}</x:author>
  </x:authors>
  <x:commentList>
    <x:comment ref="G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SUMIFS totals customer payments applied to the same invoice number.</x:t>
        </x:r>
      </x:text>
    </x:comment>
  </x:commentList>
</x:comments>
</file>

<file path=xl/comments3.xml><?xml version="1.0" encoding="utf-8"?>
<x:comments xmlns:x="http://schemas.openxmlformats.org/spreadsheetml/2006/main">
  <x:authors>
    <x:author>tc={9EF15E2A-1DCC-DBFA-9626-9A4DCD825CF3}</x:author>
  </x:authors>
  <x:commentList>
    <x:comment ref="I6" authorId="0">
      <x:text>
        <x:r>
          <x:t>[Threaded comment]
Your version of Excel allows you to read this threaded comment; however, any edits to it will get removed if the file is opened in a newer version of Excel. Learn more: https://go.microsoft.com/fwlink/?linkid=870924
Comment:
    Difference equals statement ending balance minus expected ending balance. Investigate every non-zero result.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yyyy-mm-dd"/>
    <x:numFmt numFmtId="201" formatCode="#,##0.00;[Red]-#,##0.00"/>
    <x:numFmt numFmtId="202" formatCode="mmm yyyy"/>
    <x:numFmt numFmtId="203" formatCode="0"/>
    <x:numFmt numFmtId="204" formatCode="$#,##0.00;[Red]-$#,##0.00"/>
    <x:numFmt numFmtId="205" formatCode="0.0%"/>
  </x:numFmts>
  <x:fonts count="14">
    <x:font>
      <x:sz val="11"/>
      <x:name val="Carlito"/>
    </x:font>
    <x:font>
      <x:b/>
      <x:sz val="11"/>
      <x:color rgb="FFFFFFFF"/>
      <x:name val="Carlito"/>
    </x:font>
    <x:font>
      <x:i/>
      <x:sz val="11"/>
      <x:color rgb="FF1F7A1F"/>
      <x:name val="Carlito"/>
    </x:font>
    <x:font>
      <x:b/>
      <x:sz val="11"/>
      <x:color rgb="FF19324D"/>
      <x:name val="Carlito"/>
    </x:font>
    <x:font>
      <x:b/>
      <x:sz val="11"/>
      <x:name val="Carlito"/>
    </x:font>
    <x:font>
      <x:b/>
      <x:sz val="11"/>
      <x:color rgb="FF1F7A1F"/>
      <x:name val="Carlito"/>
    </x:font>
    <x:font>
      <x:b/>
      <x:sz val="11"/>
      <x:color rgb="FF9C5700"/>
      <x:name val="Carlito"/>
    </x:font>
    <x:font>
      <x:i/>
      <x:sz val="11"/>
      <x:color rgb="FF243746"/>
      <x:name val="Carlito"/>
    </x:font>
    <x:font>
      <x:sz val="11"/>
      <x:color rgb="FF243746"/>
      <x:name val="Carlito"/>
    </x:font>
    <x:font>
      <x:b/>
      <x:sz val="11"/>
      <x:color rgb="FF163A5F"/>
      <x:name val="Carlito"/>
    </x:font>
    <x:font>
      <x:b/>
      <x:i/>
      <x:sz val="9"/>
      <x:color rgb="FF73510D"/>
      <x:name val="Carlito"/>
    </x:font>
    <x:font>
      <x:b/>
      <x:sz val="16"/>
      <x:color rgb="FFFFFFFF"/>
      <x:name val="Carlito"/>
    </x:font>
    <x:font>
      <x:i/>
      <x:sz val="11"/>
      <x:color rgb="FF17324D"/>
      <x:name val="Carlito"/>
    </x:font>
    <x:font>
      <x:b/>
      <x:sz val="11"/>
      <x:color rgb="FF73510D"/>
      <x:name val="Carlito"/>
    </x:font>
  </x:fonts>
  <x:fills count="18">
    <x:fill>
      <x:patternFill patternType="none"/>
    </x:fill>
    <x:fill>
      <x:patternFill patternType="gray125"/>
    </x:fill>
    <x:fill>
      <x:patternFill patternType="solid">
        <x:fgColor rgb="FF2CA01C"/>
      </x:patternFill>
    </x:fill>
    <x:fill>
      <x:patternFill patternType="solid">
        <x:fgColor rgb="FFE8F5E9"/>
      </x:patternFill>
    </x:fill>
    <x:fill>
      <x:patternFill patternType="solid">
        <x:fgColor rgb="FF19324D"/>
      </x:patternFill>
    </x:fill>
    <x:fill>
      <x:patternFill patternType="solid">
        <x:fgColor rgb="FFF3F6F8"/>
      </x:patternFill>
    </x:fill>
    <x:fill>
      <x:patternFill patternType="solid">
        <x:fgColor rgb="FFFFF7D6"/>
      </x:patternFill>
    </x:fill>
    <x:fill>
      <x:patternFill patternType="solid">
        <x:fgColor rgb="FFDDEBF7"/>
      </x:patternFill>
    </x:fill>
    <x:fill>
      <x:patternFill patternType="solid">
        <x:fgColor rgb="FFFDE9E7"/>
      </x:patternFill>
    </x:fill>
    <x:fill>
      <x:patternFill patternType="solid">
        <x:fgColor rgb="FFEEF5FA"/>
      </x:patternFill>
    </x:fill>
    <x:fill>
      <x:patternFill patternType="solid">
        <x:fgColor rgb="FFFCE4D6"/>
      </x:patternFill>
    </x:fill>
    <x:fill>
      <x:patternFill patternType="solid">
        <x:fgColor rgb="FF163A5F"/>
      </x:patternFill>
    </x:fill>
    <x:fill>
      <x:patternFill patternType="solid">
        <x:fgColor rgb="FFDCE6F1"/>
      </x:patternFill>
    </x:fill>
    <x:fill>
      <x:patternFill patternType="solid">
        <x:fgColor rgb="FFFFF3CD"/>
      </x:patternFill>
    </x:fill>
    <x:fill>
      <x:patternFill patternType="solid">
        <x:fgColor rgb="FF17324D"/>
      </x:patternFill>
    </x:fill>
    <x:fill>
      <x:patternFill patternType="solid">
        <x:fgColor rgb="FFDCEAF2"/>
      </x:patternFill>
    </x:fill>
    <x:fill>
      <x:patternFill patternType="solid">
        <x:fgColor rgb="FF2F75A7"/>
      </x:patternFill>
    </x:fill>
    <x:fill>
      <x:patternFill patternType="solid">
        <x:fgColor rgb="FF16866F"/>
      </x:patternFill>
    </x:fill>
  </x:fills>
  <x:borders count="15">
    <x:border/>
    <x:border>
      <x:bottom style="thin">
        <x:color rgb="FFC9D5DF"/>
      </x:bottom>
    </x:border>
    <x:border>
      <x:top style="thin">
        <x:color rgb="FFC9D5DF"/>
      </x:top>
      <x:bottom style="thin">
        <x:color rgb="FFC9D5DF"/>
      </x:bottom>
    </x:border>
    <x:border>
      <x:left style="thin">
        <x:color rgb="FFC9D5DF"/>
      </x:left>
      <x:top style="thin">
        <x:color rgb="FFC9D5DF"/>
      </x:top>
      <x:bottom style="thin">
        <x:color rgb="FFC9D5DF"/>
      </x:bottom>
    </x:border>
    <x:border>
      <x:right style="thin">
        <x:color rgb="FFC9D5DF"/>
      </x:right>
      <x:top style="thin">
        <x:color rgb="FFC9D5DF"/>
      </x:top>
      <x:bottom style="thin">
        <x:color rgb="FFC9D5DF"/>
      </x:bottom>
    </x:border>
    <x:border>
      <x:left style="thin">
        <x:color rgb="FFC9D5DF"/>
      </x:left>
      <x:right style="thin">
        <x:color rgb="FFC9D5DF"/>
      </x:right>
      <x:top style="thin">
        <x:color rgb="FFC9D5DF"/>
      </x:top>
      <x:bottom style="thin">
        <x:color rgb="FFC9D5DF"/>
      </x:bottom>
    </x:border>
    <x:border>
      <x:right style="thin">
        <x:color rgb="FFC9D5DF"/>
      </x:right>
      <x:bottom style="thin">
        <x:color rgb="FFC9D5DF"/>
      </x:bottom>
    </x:border>
    <x:border>
      <x:left style="thin">
        <x:color rgb="FFC9D5DF"/>
      </x:left>
      <x:right style="thin">
        <x:color rgb="FFC9D5DF"/>
      </x:right>
      <x:bottom style="thin">
        <x:color rgb="FFC9D5DF"/>
      </x:bottom>
    </x:border>
    <x:border>
      <x:left style="thin">
        <x:color rgb="FFC9D5DF"/>
      </x:left>
      <x:bottom style="thin">
        <x:color rgb="FFC9D5DF"/>
      </x:bottom>
    </x:border>
    <x:border>
      <x:right style="thin">
        <x:color rgb="FFC9D5DF"/>
      </x:right>
      <x:top style="thin">
        <x:color rgb="FFC9D5DF"/>
      </x:top>
    </x:border>
    <x:border>
      <x:left style="thin">
        <x:color rgb="FFC9D5DF"/>
      </x:left>
      <x:right style="thin">
        <x:color rgb="FFC9D5DF"/>
      </x:right>
      <x:top style="thin">
        <x:color rgb="FFC9D5DF"/>
      </x:top>
    </x:border>
    <x:border>
      <x:left style="thin">
        <x:color rgb="FFC9D5DF"/>
      </x:left>
      <x:top style="thin">
        <x:color rgb="FFC9D5DF"/>
      </x:top>
    </x:border>
    <x:border>
      <x:top style="thin">
        <x:color rgb="FFC9D5DF"/>
      </x:top>
    </x:border>
    <x:border>
      <x:left style="thin">
        <x:color rgb="FFC9D5DF"/>
      </x:left>
    </x:border>
    <x:border>
      <x:right style="thin">
        <x:color rgb="FFC9D5DF"/>
      </x:right>
    </x:border>
  </x:borders>
  <x:cellStyleXfs count="1">
    <x:xf numFmtId="0" fontId="0" fillId="0" borderId="0"/>
  </x:cellStyleXfs>
  <x:cellXfs count="22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horizontal="left"/>
    </x:xf>
    <x:xf numFmtId="0" fontId="1" fillId="2" borderId="0" xfId="0" applyNumberFormat="1" applyFont="1" applyFill="1" applyBorder="1" applyAlignment="1">
      <x:alignment horizontal="left"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1" fillId="4" borderId="0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0" fillId="6" borderId="0" xfId="0" applyNumberFormat="1" applyFont="1" applyFill="1" applyBorder="1"/>
    <x:xf numFmtId="200" fontId="0" fillId="6" borderId="0" xfId="0" applyNumberFormat="1" applyFont="1" applyFill="1" applyBorder="1"/>
    <x:xf numFmtId="0" fontId="3" fillId="5" borderId="1" xfId="0" applyNumberFormat="1" applyFont="1" applyFill="1" applyBorder="1"/>
    <x:xf numFmtId="0" fontId="0" fillId="6" borderId="1" xfId="0" applyNumberFormat="1" applyFont="1" applyFill="1" applyBorder="1"/>
    <x:xf numFmtId="0" fontId="3" fillId="5" borderId="2" xfId="0" applyNumberFormat="1" applyFont="1" applyFill="1" applyBorder="1"/>
    <x:xf numFmtId="0" fontId="0" fillId="6" borderId="2" xfId="0" applyNumberFormat="1" applyFont="1" applyFill="1" applyBorder="1"/>
    <x:xf numFmtId="200" fontId="0" fillId="6" borderId="2" xfId="0" applyNumberFormat="1" applyFont="1" applyFill="1" applyBorder="1"/>
    <x:xf numFmtId="0" fontId="4" fillId="0" borderId="0" xfId="0" applyNumberFormat="1" applyFont="1" applyFill="1" applyBorder="1"/>
    <x:xf numFmtId="0" fontId="4" fillId="6" borderId="0" xfId="0" applyNumberFormat="1" applyFont="1" applyFill="1" applyBorder="1"/>
    <x:xf numFmtId="0" fontId="4" fillId="7" borderId="0" xfId="0" applyNumberFormat="1" applyFont="1" applyFill="1" applyBorder="1"/>
    <x:xf numFmtId="0" fontId="4" fillId="3" borderId="0" xfId="0" applyNumberFormat="1" applyFont="1" applyFill="1" applyBorder="1"/>
    <x:xf numFmtId="0" fontId="4" fillId="8" borderId="0" xfId="0" applyNumberFormat="1" applyFont="1" applyFill="1" applyBorder="1"/>
    <x:xf numFmtId="0" fontId="4" fillId="6" borderId="1" xfId="0" applyNumberFormat="1" applyFont="1" applyFill="1" applyBorder="1"/>
    <x:xf numFmtId="0" fontId="0" fillId="0" borderId="1" xfId="0" applyNumberFormat="1" applyFont="1" applyFill="1" applyBorder="1"/>
    <x:xf numFmtId="0" fontId="4" fillId="7" borderId="2" xfId="0" applyNumberFormat="1" applyFont="1" applyFill="1" applyBorder="1"/>
    <x:xf numFmtId="0" fontId="0" fillId="0" borderId="2" xfId="0" applyNumberFormat="1" applyFont="1" applyFill="1" applyBorder="1"/>
    <x:xf numFmtId="0" fontId="4" fillId="3" borderId="2" xfId="0" applyNumberFormat="1" applyFont="1" applyFill="1" applyBorder="1"/>
    <x:xf numFmtId="0" fontId="4" fillId="8" borderId="2" xfId="0" applyNumberFormat="1" applyFont="1" applyFill="1" applyBorder="1"/>
    <x:xf numFmtId="0" fontId="1" fillId="2" borderId="0" xfId="0" applyNumberFormat="1" applyFont="1" applyFill="1" applyBorder="1" applyAlignment="1">
      <x:alignment horizontal="center"/>
    </x:xf>
    <x:xf numFmtId="0" fontId="5" fillId="3" borderId="0" xfId="0" applyNumberFormat="1" applyFont="1" applyFill="1" applyBorder="1"/>
    <x:xf numFmtId="0" fontId="0" fillId="5" borderId="0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/>
    </x:xf>
    <x:xf numFmtId="0" fontId="5" fillId="3" borderId="1" xfId="0" applyNumberFormat="1" applyFont="1" applyFill="1" applyBorder="1"/>
    <x:xf numFmtId="0" fontId="0" fillId="5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horizontal="center"/>
    </x:xf>
    <x:xf numFmtId="0" fontId="5" fillId="3" borderId="2" xfId="0" applyNumberFormat="1" applyFont="1" applyFill="1" applyBorder="1"/>
    <x:xf numFmtId="0" fontId="0" fillId="5" borderId="2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top" wrapText="1"/>
    </x:xf>
    <x:xf numFmtId="0" fontId="0" fillId="9" borderId="0" xfId="0" applyNumberFormat="1" applyFont="1" applyFill="1" applyBorder="1" applyAlignment="1">
      <x:alignment vertical="top" wrapText="1"/>
    </x:xf>
    <x:xf numFmtId="0" fontId="0" fillId="10" borderId="0" xfId="0" applyNumberFormat="1" applyFont="1" applyFill="1" applyBorder="1" applyAlignment="1">
      <x:alignment vertical="top" wrapText="1"/>
    </x:xf>
    <x:xf numFmtId="0" fontId="6" fillId="10" borderId="0" xfId="0" applyNumberFormat="1" applyFont="1" applyFill="1" applyBorder="1" applyAlignment="1">
      <x:alignment vertical="top" wrapText="1"/>
    </x:xf>
    <x:xf numFmtId="0" fontId="0" fillId="6" borderId="0" xfId="0" applyNumberFormat="1" applyFont="1" applyFill="1" applyBorder="1" applyAlignment="1">
      <x:alignment vertical="top" wrapText="1"/>
    </x:xf>
    <x:xf numFmtId="0" fontId="0" fillId="9" borderId="1" xfId="0" applyNumberFormat="1" applyFont="1" applyFill="1" applyBorder="1" applyAlignment="1">
      <x:alignment vertical="top" wrapText="1"/>
    </x:xf>
    <x:xf numFmtId="0" fontId="0" fillId="9" borderId="2" xfId="0" applyNumberFormat="1" applyFont="1" applyFill="1" applyBorder="1" applyAlignment="1">
      <x:alignment vertical="top" wrapText="1"/>
    </x:xf>
    <x:xf numFmtId="0" fontId="6" fillId="10" borderId="2" xfId="0" applyNumberFormat="1" applyFont="1" applyFill="1" applyBorder="1" applyAlignment="1">
      <x:alignment vertical="top" wrapText="1"/>
    </x:xf>
    <x:xf numFmtId="0" fontId="0" fillId="6" borderId="2" xfId="0" applyNumberFormat="1" applyFont="1" applyFill="1" applyBorder="1" applyAlignment="1">
      <x:alignment vertical="top" wrapText="1"/>
    </x:xf>
    <x:xf numFmtId="0" fontId="1" fillId="4" borderId="3" xfId="0" applyNumberFormat="1" applyFont="1" applyFill="1" applyBorder="1"/>
    <x:xf numFmtId="0" fontId="1" fillId="4" borderId="2" xfId="0" applyNumberFormat="1" applyFont="1" applyFill="1" applyBorder="1"/>
    <x:xf numFmtId="0" fontId="1" fillId="4" borderId="4" xfId="0" applyNumberFormat="1" applyFont="1" applyFill="1" applyBorder="1"/>
    <x:xf numFmtId="0" fontId="1" fillId="4" borderId="3" xfId="0" applyNumberFormat="1" applyFont="1" applyFill="1" applyBorder="1" applyAlignment="1">
      <x:alignment wrapText="1"/>
    </x:xf>
    <x:xf numFmtId="0" fontId="1" fillId="4" borderId="2" xfId="0" applyNumberFormat="1" applyFont="1" applyFill="1" applyBorder="1" applyAlignment="1">
      <x:alignment wrapText="1"/>
    </x:xf>
    <x:xf numFmtId="0" fontId="1" fillId="4" borderId="4" xfId="0" applyNumberFormat="1" applyFont="1" applyFill="1" applyBorder="1" applyAlignment="1">
      <x:alignment wrapText="1"/>
    </x:xf>
    <x:xf numFmtId="0" fontId="1" fillId="4" borderId="3" xfId="0" applyNumberFormat="1" applyFont="1" applyFill="1" applyBorder="1" applyAlignment="1">
      <x:alignment horizontal="center" wrapText="1"/>
    </x:xf>
    <x:xf numFmtId="0" fontId="1" fillId="4" borderId="2" xfId="0" applyNumberFormat="1" applyFont="1" applyFill="1" applyBorder="1" applyAlignment="1">
      <x:alignment horizontal="center" wrapText="1"/>
    </x:xf>
    <x:xf numFmtId="0" fontId="1" fillId="4" borderId="4" xfId="0" applyNumberFormat="1" applyFont="1" applyFill="1" applyBorder="1" applyAlignment="1">
      <x:alignment horizontal="center" wrapText="1"/>
    </x:xf>
    <x:xf numFmtId="0" fontId="1" fillId="4" borderId="3" xfId="0" applyNumberFormat="1" applyFont="1" applyFill="1" applyBorder="1" applyAlignment="1">
      <x:alignment horizontal="center" vertical="center" wrapText="1"/>
    </x:xf>
    <x:xf numFmtId="0" fontId="1" fillId="4" borderId="2" xfId="0" applyNumberFormat="1" applyFont="1" applyFill="1" applyBorder="1" applyAlignment="1">
      <x:alignment horizontal="center" vertical="center" wrapText="1"/>
    </x:xf>
    <x:xf numFmtId="0" fontId="1" fillId="4" borderId="4" xfId="0" applyNumberFormat="1" applyFont="1" applyFill="1" applyBorder="1" applyAlignment="1">
      <x:alignment horizontal="center" vertical="center" wrapText="1"/>
    </x:xf>
    <x:xf numFmtId="0" fontId="1" fillId="4" borderId="5" xfId="0" applyNumberFormat="1" applyFont="1" applyFill="1" applyBorder="1"/>
    <x:xf numFmtId="0" fontId="1" fillId="4" borderId="5" xfId="0" applyNumberFormat="1" applyFont="1" applyFill="1" applyBorder="1" applyAlignment="1">
      <x:alignment wrapText="1"/>
    </x:xf>
    <x:xf numFmtId="0" fontId="1" fillId="4" borderId="5" xfId="0" applyNumberFormat="1" applyFont="1" applyFill="1" applyBorder="1" applyAlignment="1">
      <x:alignment horizontal="center" wrapText="1"/>
    </x:xf>
    <x:xf numFmtId="0" fontId="1" fillId="4" borderId="5" xfId="0" applyNumberFormat="1" applyFont="1" applyFill="1" applyBorder="1" applyAlignment="1">
      <x:alignment horizontal="center" vertical="center" wrapText="1"/>
    </x:xf>
    <x:xf numFmtId="0" fontId="0" fillId="0" borderId="6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4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3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0" fillId="0" borderId="10" xfId="0" applyNumberFormat="1" applyFont="1" applyFill="1" applyBorder="1" applyAlignment="1">
      <x:alignment wrapText="1"/>
    </x:xf>
    <x:xf numFmtId="0" fontId="0" fillId="0" borderId="11" xfId="0" applyNumberFormat="1" applyFont="1" applyFill="1" applyBorder="1" applyAlignment="1">
      <x:alignment wrapText="1"/>
    </x:xf>
    <x:xf numFmtId="0" fontId="7" fillId="5" borderId="0" xfId="0" applyNumberFormat="1" applyFont="1" applyFill="1" applyBorder="1"/>
    <x:xf numFmtId="0" fontId="0" fillId="7" borderId="0" xfId="0" applyNumberFormat="1" applyFont="1" applyFill="1" applyBorder="1"/>
    <x:xf numFmtId="201" fontId="0" fillId="6" borderId="0" xfId="0" applyNumberFormat="1" applyFont="1" applyFill="1" applyBorder="1"/>
    <x:xf numFmtId="201" fontId="0" fillId="7" borderId="0" xfId="0" applyNumberFormat="1" applyFont="1" applyFill="1" applyBorder="1"/>
    <x:xf numFmtId="0" fontId="0" fillId="9" borderId="0" xfId="0" applyNumberFormat="1" applyFont="1" applyFill="1" applyBorder="1"/>
    <x:xf numFmtId="202" fontId="0" fillId="9" borderId="0" xfId="0" applyNumberFormat="1" applyFont="1" applyFill="1" applyBorder="1"/>
    <x:xf numFmtId="201" fontId="0" fillId="9" borderId="0" xfId="0" applyNumberFormat="1" applyFont="1" applyFill="1" applyBorder="1"/>
    <x:xf numFmtId="0" fontId="0" fillId="9" borderId="11" xfId="0" applyNumberFormat="1" applyFont="1" applyFill="1" applyBorder="1"/>
    <x:xf numFmtId="0" fontId="0" fillId="9" borderId="12" xfId="0" applyNumberFormat="1" applyFont="1" applyFill="1" applyBorder="1"/>
    <x:xf numFmtId="0" fontId="0" fillId="9" borderId="9" xfId="0" applyNumberFormat="1" applyFont="1" applyFill="1" applyBorder="1"/>
    <x:xf numFmtId="0" fontId="0" fillId="9" borderId="13" xfId="0" applyNumberFormat="1" applyFont="1" applyFill="1" applyBorder="1"/>
    <x:xf numFmtId="0" fontId="0" fillId="9" borderId="14" xfId="0" applyNumberFormat="1" applyFont="1" applyFill="1" applyBorder="1"/>
    <x:xf numFmtId="0" fontId="0" fillId="9" borderId="8" xfId="0" applyNumberFormat="1" applyFont="1" applyFill="1" applyBorder="1"/>
    <x:xf numFmtId="0" fontId="0" fillId="9" borderId="1" xfId="0" applyNumberFormat="1" applyFont="1" applyFill="1" applyBorder="1"/>
    <x:xf numFmtId="0" fontId="0" fillId="9" borderId="6" xfId="0" applyNumberFormat="1" applyFont="1" applyFill="1" applyBorder="1"/>
    <x:xf numFmtId="0" fontId="0" fillId="9" borderId="3" xfId="0" applyNumberFormat="1" applyFont="1" applyFill="1" applyBorder="1"/>
    <x:xf numFmtId="201" fontId="0" fillId="9" borderId="2" xfId="0" applyNumberFormat="1" applyFont="1" applyFill="1" applyBorder="1"/>
    <x:xf numFmtId="0" fontId="0" fillId="9" borderId="2" xfId="0" applyNumberFormat="1" applyFont="1" applyFill="1" applyBorder="1"/>
    <x:xf numFmtId="202" fontId="0" fillId="9" borderId="3" xfId="0" applyNumberFormat="1" applyFont="1" applyFill="1" applyBorder="1"/>
    <x:xf numFmtId="202" fontId="0" fillId="0" borderId="0" xfId="0" applyNumberFormat="1" applyFont="1" applyFill="1" applyBorder="1"/>
    <x:xf numFmtId="201" fontId="0" fillId="0" borderId="0" xfId="0" applyNumberFormat="1" applyFont="1" applyFill="1" applyBorder="1"/>
    <x:xf numFmtId="202" fontId="0" fillId="6" borderId="0" xfId="0" applyNumberFormat="1" applyFont="1" applyFill="1" applyBorder="1"/>
    <x:xf numFmtId="0" fontId="0" fillId="9" borderId="0" xfId="0" applyNumberFormat="1" applyFont="1" applyFill="1" applyBorder="1" applyAlignment="1">
      <x:alignment wrapText="1"/>
    </x:xf>
    <x:xf numFmtId="0" fontId="0" fillId="6" borderId="3" xfId="0" applyNumberFormat="1" applyFont="1" applyFill="1" applyBorder="1"/>
    <x:xf numFmtId="0" fontId="0" fillId="7" borderId="2" xfId="0" applyNumberFormat="1" applyFont="1" applyFill="1" applyBorder="1"/>
    <x:xf numFmtId="0" fontId="0" fillId="9" borderId="2" xfId="0" applyNumberFormat="1" applyFont="1" applyFill="1" applyBorder="1" applyAlignment="1">
      <x:alignment wrapText="1"/>
    </x:xf>
    <x:xf numFmtId="202" fontId="0" fillId="6" borderId="2" xfId="0" applyNumberFormat="1" applyFont="1" applyFill="1" applyBorder="1"/>
    <x:xf numFmtId="201" fontId="0" fillId="7" borderId="2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horizontal="center"/>
    </x:xf>
    <x:xf numFmtId="0" fontId="3" fillId="9" borderId="0" xfId="0" applyNumberFormat="1" applyFont="1" applyFill="1" applyBorder="1"/>
    <x:xf numFmtId="0" fontId="3" fillId="9" borderId="11" xfId="0" applyNumberFormat="1" applyFont="1" applyFill="1" applyBorder="1"/>
    <x:xf numFmtId="0" fontId="3" fillId="9" borderId="9" xfId="0" applyNumberFormat="1" applyFont="1" applyFill="1" applyBorder="1"/>
    <x:xf numFmtId="0" fontId="3" fillId="9" borderId="8" xfId="0" applyNumberFormat="1" applyFont="1" applyFill="1" applyBorder="1"/>
    <x:xf numFmtId="0" fontId="3" fillId="9" borderId="6" xfId="0" applyNumberFormat="1" applyFont="1" applyFill="1" applyBorder="1"/>
    <x:xf numFmtId="203" fontId="3" fillId="9" borderId="11" xfId="0" applyNumberFormat="1" applyFont="1" applyFill="1" applyBorder="1"/>
    <x:xf numFmtId="203" fontId="3" fillId="9" borderId="9" xfId="0" applyNumberFormat="1" applyFont="1" applyFill="1" applyBorder="1"/>
    <x:xf numFmtId="203" fontId="3" fillId="9" borderId="8" xfId="0" applyNumberFormat="1" applyFont="1" applyFill="1" applyBorder="1"/>
    <x:xf numFmtId="203" fontId="3" fillId="9" borderId="6" xfId="0" applyNumberFormat="1" applyFont="1" applyFill="1" applyBorder="1"/>
    <x:xf numFmtId="203" fontId="3" fillId="9" borderId="11" xfId="0" applyNumberFormat="1" applyFont="1" applyFill="1" applyBorder="1" applyAlignment="1">
      <x:alignment horizontal="center"/>
    </x:xf>
    <x:xf numFmtId="203" fontId="3" fillId="9" borderId="9" xfId="0" applyNumberFormat="1" applyFont="1" applyFill="1" applyBorder="1" applyAlignment="1">
      <x:alignment horizontal="center"/>
    </x:xf>
    <x:xf numFmtId="203" fontId="3" fillId="9" borderId="8" xfId="0" applyNumberFormat="1" applyFont="1" applyFill="1" applyBorder="1" applyAlignment="1">
      <x:alignment horizontal="center"/>
    </x:xf>
    <x:xf numFmtId="203" fontId="3" fillId="9" borderId="6" xfId="0" applyNumberFormat="1" applyFont="1" applyFill="1" applyBorder="1" applyAlignment="1">
      <x:alignment horizontal="center"/>
    </x:xf>
    <x:xf numFmtId="203" fontId="3" fillId="9" borderId="11" xfId="0" applyNumberFormat="1" applyFont="1" applyFill="1" applyBorder="1" applyAlignment="1">
      <x:alignment horizontal="center" vertical="center"/>
    </x:xf>
    <x:xf numFmtId="203" fontId="3" fillId="9" borderId="9" xfId="0" applyNumberFormat="1" applyFont="1" applyFill="1" applyBorder="1" applyAlignment="1">
      <x:alignment horizontal="center" vertical="center"/>
    </x:xf>
    <x:xf numFmtId="203" fontId="3" fillId="9" borderId="8" xfId="0" applyNumberFormat="1" applyFont="1" applyFill="1" applyBorder="1" applyAlignment="1">
      <x:alignment horizontal="center" vertical="center"/>
    </x:xf>
    <x:xf numFmtId="203" fontId="3" fillId="9" borderId="6" xfId="0" applyNumberFormat="1" applyFont="1" applyFill="1" applyBorder="1" applyAlignment="1">
      <x:alignment horizontal="center" vertical="center"/>
    </x:xf>
    <x:xf numFmtId="201" fontId="3" fillId="9" borderId="11" xfId="0" applyNumberFormat="1" applyFont="1" applyFill="1" applyBorder="1"/>
    <x:xf numFmtId="201" fontId="3" fillId="9" borderId="9" xfId="0" applyNumberFormat="1" applyFont="1" applyFill="1" applyBorder="1"/>
    <x:xf numFmtId="201" fontId="3" fillId="9" borderId="8" xfId="0" applyNumberFormat="1" applyFont="1" applyFill="1" applyBorder="1"/>
    <x:xf numFmtId="201" fontId="3" fillId="9" borderId="6" xfId="0" applyNumberFormat="1" applyFont="1" applyFill="1" applyBorder="1"/>
    <x:xf numFmtId="201" fontId="3" fillId="9" borderId="11" xfId="0" applyNumberFormat="1" applyFont="1" applyFill="1" applyBorder="1" applyAlignment="1">
      <x:alignment horizontal="center"/>
    </x:xf>
    <x:xf numFmtId="201" fontId="3" fillId="9" borderId="9" xfId="0" applyNumberFormat="1" applyFont="1" applyFill="1" applyBorder="1" applyAlignment="1">
      <x:alignment horizontal="center"/>
    </x:xf>
    <x:xf numFmtId="201" fontId="3" fillId="9" borderId="8" xfId="0" applyNumberFormat="1" applyFont="1" applyFill="1" applyBorder="1" applyAlignment="1">
      <x:alignment horizontal="center"/>
    </x:xf>
    <x:xf numFmtId="201" fontId="3" fillId="9" borderId="6" xfId="0" applyNumberFormat="1" applyFont="1" applyFill="1" applyBorder="1" applyAlignment="1">
      <x:alignment horizontal="center"/>
    </x:xf>
    <x:xf numFmtId="201" fontId="3" fillId="9" borderId="11" xfId="0" applyNumberFormat="1" applyFont="1" applyFill="1" applyBorder="1" applyAlignment="1">
      <x:alignment horizontal="center" vertical="center"/>
    </x:xf>
    <x:xf numFmtId="201" fontId="3" fillId="9" borderId="9" xfId="0" applyNumberFormat="1" applyFont="1" applyFill="1" applyBorder="1" applyAlignment="1">
      <x:alignment horizontal="center" vertical="center"/>
    </x:xf>
    <x:xf numFmtId="201" fontId="3" fillId="9" borderId="8" xfId="0" applyNumberFormat="1" applyFont="1" applyFill="1" applyBorder="1" applyAlignment="1">
      <x:alignment horizontal="center" vertical="center"/>
    </x:xf>
    <x:xf numFmtId="201" fontId="3" fillId="9" borderId="6" xfId="0" applyNumberFormat="1" applyFont="1" applyFill="1" applyBorder="1" applyAlignment="1">
      <x:alignment horizontal="center" vertical="center"/>
    </x:xf>
    <x:xf numFmtId="0" fontId="8" fillId="6" borderId="0" xfId="0" applyNumberFormat="1" applyFont="1" applyFill="1" applyBorder="1"/>
    <x:xf numFmtId="0" fontId="8" fillId="6" borderId="11" xfId="0" applyNumberFormat="1" applyFont="1" applyFill="1" applyBorder="1"/>
    <x:xf numFmtId="0" fontId="8" fillId="6" borderId="12" xfId="0" applyNumberFormat="1" applyFont="1" applyFill="1" applyBorder="1"/>
    <x:xf numFmtId="0" fontId="8" fillId="6" borderId="9" xfId="0" applyNumberFormat="1" applyFont="1" applyFill="1" applyBorder="1"/>
    <x:xf numFmtId="0" fontId="8" fillId="6" borderId="13" xfId="0" applyNumberFormat="1" applyFont="1" applyFill="1" applyBorder="1"/>
    <x:xf numFmtId="0" fontId="8" fillId="6" borderId="14" xfId="0" applyNumberFormat="1" applyFont="1" applyFill="1" applyBorder="1"/>
    <x:xf numFmtId="0" fontId="8" fillId="6" borderId="8" xfId="0" applyNumberFormat="1" applyFont="1" applyFill="1" applyBorder="1"/>
    <x:xf numFmtId="0" fontId="8" fillId="6" borderId="1" xfId="0" applyNumberFormat="1" applyFont="1" applyFill="1" applyBorder="1"/>
    <x:xf numFmtId="0" fontId="8" fillId="6" borderId="6" xfId="0" applyNumberFormat="1" applyFont="1" applyFill="1" applyBorder="1"/>
    <x:xf numFmtId="0" fontId="8" fillId="6" borderId="11" xfId="0" applyNumberFormat="1" applyFont="1" applyFill="1" applyBorder="1" applyAlignment="1">
      <x:alignment wrapText="1"/>
    </x:xf>
    <x:xf numFmtId="0" fontId="8" fillId="6" borderId="12" xfId="0" applyNumberFormat="1" applyFont="1" applyFill="1" applyBorder="1" applyAlignment="1">
      <x:alignment wrapText="1"/>
    </x:xf>
    <x:xf numFmtId="0" fontId="8" fillId="6" borderId="9" xfId="0" applyNumberFormat="1" applyFont="1" applyFill="1" applyBorder="1" applyAlignment="1">
      <x:alignment wrapText="1"/>
    </x:xf>
    <x:xf numFmtId="0" fontId="8" fillId="6" borderId="13" xfId="0" applyNumberFormat="1" applyFont="1" applyFill="1" applyBorder="1" applyAlignment="1">
      <x:alignment wrapText="1"/>
    </x:xf>
    <x:xf numFmtId="0" fontId="8" fillId="6" borderId="0" xfId="0" applyNumberFormat="1" applyFont="1" applyFill="1" applyBorder="1" applyAlignment="1">
      <x:alignment wrapText="1"/>
    </x:xf>
    <x:xf numFmtId="0" fontId="8" fillId="6" borderId="14" xfId="0" applyNumberFormat="1" applyFont="1" applyFill="1" applyBorder="1" applyAlignment="1">
      <x:alignment wrapText="1"/>
    </x:xf>
    <x:xf numFmtId="0" fontId="8" fillId="6" borderId="8" xfId="0" applyNumberFormat="1" applyFont="1" applyFill="1" applyBorder="1" applyAlignment="1">
      <x:alignment wrapText="1"/>
    </x:xf>
    <x:xf numFmtId="0" fontId="8" fillId="6" borderId="1" xfId="0" applyNumberFormat="1" applyFont="1" applyFill="1" applyBorder="1" applyAlignment="1">
      <x:alignment wrapText="1"/>
    </x:xf>
    <x:xf numFmtId="0" fontId="8" fillId="6" borderId="6" xfId="0" applyNumberFormat="1" applyFont="1" applyFill="1" applyBorder="1" applyAlignment="1">
      <x:alignment wrapText="1"/>
    </x:xf>
    <x:xf numFmtId="0" fontId="8" fillId="6" borderId="11" xfId="0" applyNumberFormat="1" applyFont="1" applyFill="1" applyBorder="1" applyAlignment="1">
      <x:alignment vertical="top" wrapText="1"/>
    </x:xf>
    <x:xf numFmtId="0" fontId="8" fillId="6" borderId="12" xfId="0" applyNumberFormat="1" applyFont="1" applyFill="1" applyBorder="1" applyAlignment="1">
      <x:alignment vertical="top" wrapText="1"/>
    </x:xf>
    <x:xf numFmtId="0" fontId="8" fillId="6" borderId="9" xfId="0" applyNumberFormat="1" applyFont="1" applyFill="1" applyBorder="1" applyAlignment="1">
      <x:alignment vertical="top" wrapText="1"/>
    </x:xf>
    <x:xf numFmtId="0" fontId="8" fillId="6" borderId="13" xfId="0" applyNumberFormat="1" applyFont="1" applyFill="1" applyBorder="1" applyAlignment="1">
      <x:alignment vertical="top" wrapText="1"/>
    </x:xf>
    <x:xf numFmtId="0" fontId="8" fillId="6" borderId="0" xfId="0" applyNumberFormat="1" applyFont="1" applyFill="1" applyBorder="1" applyAlignment="1">
      <x:alignment vertical="top" wrapText="1"/>
    </x:xf>
    <x:xf numFmtId="0" fontId="8" fillId="6" borderId="14" xfId="0" applyNumberFormat="1" applyFont="1" applyFill="1" applyBorder="1" applyAlignment="1">
      <x:alignment vertical="top" wrapText="1"/>
    </x:xf>
    <x:xf numFmtId="0" fontId="8" fillId="6" borderId="8" xfId="0" applyNumberFormat="1" applyFont="1" applyFill="1" applyBorder="1" applyAlignment="1">
      <x:alignment vertical="top" wrapText="1"/>
    </x:xf>
    <x:xf numFmtId="0" fontId="8" fillId="6" borderId="1" xfId="0" applyNumberFormat="1" applyFont="1" applyFill="1" applyBorder="1" applyAlignment="1">
      <x:alignment vertical="top" wrapText="1"/>
    </x:xf>
    <x:xf numFmtId="0" fontId="8" fillId="6" borderId="6" xfId="0" applyNumberFormat="1" applyFont="1" applyFill="1" applyBorder="1" applyAlignment="1">
      <x:alignment vertical="top" wrapText="1"/>
    </x:xf>
    <x:xf numFmtId="0" fontId="1" fillId="11" borderId="0" xfId="0" applyNumberFormat="1" applyFont="1" applyFill="1" applyBorder="1" applyAlignment="1">
      <x:alignment vertical="center"/>
    </x:xf>
    <x:xf numFmtId="0" fontId="0" fillId="12" borderId="11" xfId="0" applyNumberFormat="1" applyFont="1" applyFill="1" applyBorder="1"/>
    <x:xf numFmtId="0" fontId="0" fillId="12" borderId="12" xfId="0" applyNumberFormat="1" applyFont="1" applyFill="1" applyBorder="1"/>
    <x:xf numFmtId="0" fontId="9" fillId="12" borderId="11" xfId="0" applyNumberFormat="1" applyFont="1" applyFill="1" applyBorder="1"/>
    <x:xf numFmtId="0" fontId="9" fillId="12" borderId="12" xfId="0" applyNumberFormat="1" applyFont="1" applyFill="1" applyBorder="1"/>
    <x:xf numFmtId="204" fontId="0" fillId="9" borderId="0" xfId="0" applyNumberFormat="1" applyFont="1" applyFill="1" applyBorder="1"/>
    <x:xf numFmtId="0" fontId="0" fillId="11" borderId="13" xfId="0" applyNumberFormat="1" applyFont="1" applyFill="1" applyBorder="1"/>
    <x:xf numFmtId="0" fontId="0" fillId="11" borderId="0" xfId="0" applyNumberFormat="1" applyFont="1" applyFill="1" applyBorder="1"/>
    <x:xf numFmtId="0" fontId="1" fillId="11" borderId="13" xfId="0" applyNumberFormat="1" applyFont="1" applyFill="1" applyBorder="1"/>
    <x:xf numFmtId="0" fontId="1" fillId="11" borderId="0" xfId="0" applyNumberFormat="1" applyFont="1" applyFill="1" applyBorder="1"/>
    <x:xf numFmtId="0" fontId="0" fillId="12" borderId="13" xfId="0" applyNumberFormat="1" applyFont="1" applyFill="1" applyBorder="1"/>
    <x:xf numFmtId="0" fontId="0" fillId="12" borderId="0" xfId="0" applyNumberFormat="1" applyFont="1" applyFill="1" applyBorder="1"/>
    <x:xf numFmtId="0" fontId="9" fillId="12" borderId="13" xfId="0" applyNumberFormat="1" applyFont="1" applyFill="1" applyBorder="1"/>
    <x:xf numFmtId="0" fontId="9" fillId="12" borderId="0" xfId="0" applyNumberFormat="1" applyFont="1" applyFill="1" applyBorder="1"/>
    <x:xf numFmtId="204" fontId="0" fillId="9" borderId="1" xfId="0" applyNumberFormat="1" applyFont="1" applyFill="1" applyBorder="1"/>
    <x:xf numFmtId="204" fontId="0" fillId="0" borderId="0" xfId="0" applyNumberFormat="1" applyFont="1" applyFill="1" applyBorder="1"/>
    <x:xf numFmtId="205" fontId="0" fillId="9" borderId="0" xfId="0" applyNumberFormat="1" applyFont="1" applyFill="1" applyBorder="1"/>
    <x:xf numFmtId="205" fontId="0" fillId="9" borderId="1" xfId="0" applyNumberFormat="1" applyFont="1" applyFill="1" applyBorder="1"/>
    <x:xf numFmtId="205" fontId="0" fillId="0" borderId="0" xfId="0" applyNumberFormat="1" applyFont="1" applyFill="1" applyBorder="1"/>
    <x:xf numFmtId="0" fontId="1" fillId="11" borderId="0" xfId="0" applyNumberFormat="1" applyFont="1" applyFill="1" applyBorder="1" applyAlignment="1">
      <x:alignment vertical="center" wrapText="1"/>
    </x:xf>
    <x:xf numFmtId="0" fontId="9" fillId="12" borderId="11" xfId="0" applyNumberFormat="1" applyFont="1" applyFill="1" applyBorder="1" applyAlignment="1">
      <x:alignment wrapText="1"/>
    </x:xf>
    <x:xf numFmtId="0" fontId="9" fillId="12" borderId="12" xfId="0" applyNumberFormat="1" applyFont="1" applyFill="1" applyBorder="1" applyAlignment="1">
      <x:alignment wrapText="1"/>
    </x:xf>
    <x:xf numFmtId="0" fontId="0" fillId="9" borderId="13" xfId="0" applyNumberFormat="1" applyFont="1" applyFill="1" applyBorder="1" applyAlignment="1">
      <x:alignment wrapText="1"/>
    </x:xf>
    <x:xf numFmtId="204" fontId="0" fillId="9" borderId="0" xfId="0" applyNumberFormat="1" applyFont="1" applyFill="1" applyBorder="1" applyAlignment="1">
      <x:alignment wrapText="1"/>
    </x:xf>
    <x:xf numFmtId="0" fontId="1" fillId="11" borderId="13" xfId="0" applyNumberFormat="1" applyFont="1" applyFill="1" applyBorder="1" applyAlignment="1">
      <x:alignment wrapText="1"/>
    </x:xf>
    <x:xf numFmtId="0" fontId="1" fillId="11" borderId="0" xfId="0" applyNumberFormat="1" applyFont="1" applyFill="1" applyBorder="1" applyAlignment="1">
      <x:alignment wrapText="1"/>
    </x:xf>
    <x:xf numFmtId="0" fontId="9" fillId="12" borderId="13" xfId="0" applyNumberFormat="1" applyFont="1" applyFill="1" applyBorder="1" applyAlignment="1">
      <x:alignment wrapText="1"/>
    </x:xf>
    <x:xf numFmtId="0" fontId="9" fillId="12" borderId="0" xfId="0" applyNumberFormat="1" applyFont="1" applyFill="1" applyBorder="1" applyAlignment="1">
      <x:alignment wrapText="1"/>
    </x:xf>
    <x:xf numFmtId="205" fontId="0" fillId="9" borderId="0" xfId="0" applyNumberFormat="1" applyFont="1" applyFill="1" applyBorder="1" applyAlignment="1">
      <x:alignment wrapText="1"/>
    </x:xf>
    <x:xf numFmtId="0" fontId="0" fillId="9" borderId="8" xfId="0" applyNumberFormat="1" applyFont="1" applyFill="1" applyBorder="1" applyAlignment="1">
      <x:alignment wrapText="1"/>
    </x:xf>
    <x:xf numFmtId="204" fontId="0" fillId="9" borderId="1" xfId="0" applyNumberFormat="1" applyFont="1" applyFill="1" applyBorder="1" applyAlignment="1">
      <x:alignment wrapText="1"/>
    </x:xf>
    <x:xf numFmtId="205" fontId="0" fillId="9" borderId="1" xfId="0" applyNumberFormat="1" applyFont="1" applyFill="1" applyBorder="1" applyAlignment="1">
      <x:alignment wrapText="1"/>
    </x:xf>
    <x:xf numFmtId="0" fontId="0" fillId="9" borderId="1" xfId="0" applyNumberFormat="1" applyFont="1" applyFill="1" applyBorder="1" applyAlignment="1">
      <x:alignment wrapText="1"/>
    </x:xf>
    <x:xf numFmtId="204" fontId="0" fillId="0" borderId="0" xfId="0" applyNumberFormat="1" applyFont="1" applyFill="1" applyBorder="1" applyAlignment="1">
      <x:alignment wrapText="1"/>
    </x:xf>
    <x:xf numFmtId="205" fontId="0" fillId="0" borderId="0" xfId="0" applyNumberFormat="1" applyFont="1" applyFill="1" applyBorder="1" applyAlignment="1">
      <x:alignment wrapText="1"/>
    </x:xf>
    <x:xf numFmtId="204" fontId="0" fillId="7" borderId="2" xfId="0" applyNumberFormat="1" applyFont="1" applyFill="1" applyBorder="1"/>
    <x:xf numFmtId="0" fontId="2" fillId="13" borderId="0" xfId="0" applyNumberFormat="1" applyFont="1" applyFill="1" applyBorder="1" applyAlignment="1">
      <x:alignment vertical="center"/>
    </x:xf>
    <x:xf numFmtId="0" fontId="10" fillId="13" borderId="0" xfId="0" applyNumberFormat="1" applyFont="1" applyFill="1" applyBorder="1" applyAlignment="1">
      <x:alignment vertical="center"/>
    </x:xf>
    <x:xf numFmtId="0" fontId="10" fillId="13" borderId="0" xfId="0" applyNumberFormat="1" applyFont="1" applyFill="1" applyBorder="1" applyAlignment="1">
      <x:alignment vertical="center" wrapText="0"/>
    </x:xf>
    <x:xf numFmtId="0" fontId="10" fillId="13" borderId="0" xfId="0" applyNumberFormat="1" applyFont="1" applyFill="1" applyBorder="1" applyAlignment="1">
      <x:alignment horizontal="left" vertical="center" wrapText="0"/>
    </x:xf>
    <x:xf numFmtId="0" fontId="2" fillId="13" borderId="0" xfId="0" applyNumberFormat="1" applyFont="1" applyFill="1" applyBorder="1"/>
    <x:xf numFmtId="0" fontId="10" fillId="13" borderId="0" xfId="0" applyNumberFormat="1" applyFont="1" applyFill="1" applyBorder="1"/>
    <x:xf numFmtId="0" fontId="10" fillId="13" borderId="0" xfId="0" applyNumberFormat="1" applyFont="1" applyFill="1" applyBorder="1" applyAlignment="1">
      <x:alignment wrapText="0"/>
    </x:xf>
    <x:xf numFmtId="0" fontId="10" fillId="13" borderId="0" xfId="0" applyNumberFormat="1" applyFont="1" applyFill="1" applyBorder="1" applyAlignment="1">
      <x:alignment horizontal="left" wrapText="0"/>
    </x:xf>
    <x:xf numFmtId="0" fontId="0" fillId="14" borderId="0" xfId="0" applyNumberFormat="1" applyFont="1" applyFill="1" applyBorder="1"/>
    <x:xf numFmtId="0" fontId="11" fillId="14" borderId="0" xfId="0" applyNumberFormat="1" applyFont="1" applyFill="1" applyBorder="1"/>
    <x:xf numFmtId="0" fontId="11" fillId="14" borderId="0" xfId="0" applyNumberFormat="1" applyFont="1" applyFill="1" applyBorder="1" applyAlignment="1">
      <x:alignment vertical="center"/>
    </x:xf>
    <x:xf numFmtId="0" fontId="0" fillId="15" borderId="0" xfId="0" applyNumberFormat="1" applyFont="1" applyFill="1" applyBorder="1"/>
    <x:xf numFmtId="0" fontId="12" fillId="15" borderId="0" xfId="0" applyNumberFormat="1" applyFont="1" applyFill="1" applyBorder="1"/>
    <x:xf numFmtId="0" fontId="12" fillId="15" borderId="0" xfId="0" applyNumberFormat="1" applyFont="1" applyFill="1" applyBorder="1" applyAlignment="1">
      <x:alignment vertical="center"/>
    </x:xf>
    <x:xf numFmtId="0" fontId="0" fillId="16" borderId="0" xfId="0" applyNumberFormat="1" applyFont="1" applyFill="1" applyBorder="1"/>
    <x:xf numFmtId="0" fontId="1" fillId="16" borderId="0" xfId="0" applyNumberFormat="1" applyFont="1" applyFill="1" applyBorder="1"/>
    <x:xf numFmtId="0" fontId="0" fillId="17" borderId="0" xfId="0" applyNumberFormat="1" applyFont="1" applyFill="1" applyBorder="1"/>
    <x:xf numFmtId="0" fontId="1" fillId="17" borderId="0" xfId="0" applyNumberFormat="1" applyFont="1" applyFill="1" applyBorder="1"/>
    <x:xf numFmtId="0" fontId="1" fillId="14" borderId="0" xfId="0" applyNumberFormat="1" applyFont="1" applyFill="1" applyBorder="1"/>
    <x:xf numFmtId="0" fontId="0" fillId="13" borderId="0" xfId="0" applyNumberFormat="1" applyFont="1" applyFill="1" applyBorder="1"/>
    <x:xf numFmtId="0" fontId="13" fillId="13" borderId="0" xfId="0" applyNumberFormat="1" applyFont="1" applyFill="1" applyBorder="1"/>
    <x:xf numFmtId="0" fontId="13" fillId="13" borderId="0" xfId="0" applyNumberFormat="1" applyFont="1" applyFill="1" applyBorder="1" applyAlignment="1">
      <x:alignment wrapText="1"/>
    </x:xf>
    <x:xf numFmtId="0" fontId="13" fillId="13" borderId="0" xfId="0" applyNumberFormat="1" applyFont="1" applyFill="1" applyBorder="1" applyAlignment="1">
      <x:alignment vertical="center" wrapText="1"/>
    </x:xf>
    <x:xf numFmtId="0" fontId="1" fillId="16" borderId="0" xfId="0" applyNumberFormat="1" applyFont="1" applyFill="1" applyBorder="1" applyAlignment="1">
      <x:alignment wrapText="1"/>
    </x:xf>
    <x:xf numFmtId="0" fontId="1" fillId="17" borderId="0" xfId="0" applyNumberFormat="1" applyFont="1" applyFill="1" applyBorder="1" applyAlignment="1">
      <x:alignment wrapText="1"/>
    </x:xf>
    <x:xf numFmtId="0" fontId="1" fillId="14" borderId="0" xfId="0" applyNumberFormat="1" applyFont="1" applyFill="1" applyBorder="1" applyAlignment="1">
      <x:alignment wrapText="1"/>
    </x:xf>
    <x:xf numFmtId="0" fontId="1" fillId="16" borderId="0" xfId="0" applyNumberFormat="1" applyFont="1" applyFill="1" applyBorder="1" applyAlignment="1">
      <x:alignment vertical="top" wrapText="1"/>
    </x:xf>
    <x:xf numFmtId="0" fontId="1" fillId="17" borderId="0" xfId="0" applyNumberFormat="1" applyFont="1" applyFill="1" applyBorder="1" applyAlignment="1">
      <x:alignment vertical="top" wrapText="1"/>
    </x:xf>
    <x:xf numFmtId="0" fontId="1" fillId="14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2">
    <x:dxf>
      <x:font>
        <x:b/>
        <x:color rgb="FFB91C1C"/>
      </x:font>
      <x:fill>
        <x:patternFill>
          <x:bgColor rgb="FFFDE9E7"/>
        </x:patternFill>
      </x:fill>
    </x:dxf>
    <x:dxf>
      <x:font>
        <x:b/>
        <x:color rgb="FF9C5700"/>
      </x:font>
      <x:fill>
        <x:patternFill>
          <x:bgColor rgb="FFFCE4D6"/>
        </x:patternFill>
      </x:fill>
    </x:dxf>
    <x:dxf>
      <x:font>
        <x:color rgb="FFB91C1C"/>
      </x:font>
      <x:fill>
        <x:patternFill>
          <x:bgColor rgb="FFFDE9E7"/>
        </x:patternFill>
      </x:fill>
    </x:dxf>
    <x:dxf>
      <x:font>
        <x:b/>
        <x:color rgb="FFB91C1C"/>
      </x:font>
      <x:fill>
        <x:patternFill>
          <x:bgColor rgb="FFFDE9E7"/>
        </x:patternFill>
      </x:fill>
    </x:dxf>
    <x:dxf>
      <x:font>
        <x:b/>
        <x:color rgb="FF1F7A1F"/>
      </x:font>
      <x:fill>
        <x:patternFill>
          <x:bgColor rgb="FFE8F5E9"/>
        </x:patternFill>
      </x:fill>
    </x:dxf>
    <x:dxf>
      <x:font>
        <x:b/>
        <x:color rgb="FFB91C1C"/>
      </x:font>
      <x:fill>
        <x:patternFill>
          <x:bgColor rgb="FFFDE9E7"/>
        </x:patternFill>
      </x:fill>
    </x:dxf>
    <x:dxf>
      <x:font>
        <x:b/>
        <x:color rgb="FF1F7A1F"/>
      </x:font>
      <x:fill>
        <x:patternFill>
          <x:bgColor rgb="FFE8F5E9"/>
        </x:patternFill>
      </x:fill>
    </x:dxf>
    <x:dxf>
      <x:font>
        <x:b/>
        <x:color rgb="FFB91C1C"/>
      </x:font>
      <x:fill>
        <x:patternFill>
          <x:bgColor rgb="FFFDE9E7"/>
        </x:patternFill>
      </x:fill>
    </x:dxf>
    <x:dxf>
      <x:font>
        <x:b/>
        <x:color rgb="FF1F7A1F"/>
      </x:font>
      <x:fill>
        <x:patternFill>
          <x:bgColor rgb="FFE8F5E9"/>
        </x:patternFill>
      </x:fill>
    </x:dxf>
    <x:dxf>
      <x:font>
        <x:b/>
        <x:color rgb="FFB91C1C"/>
      </x:font>
      <x:fill>
        <x:patternFill>
          <x:bgColor rgb="FFFDE9E7"/>
        </x:patternFill>
      </x:fill>
    </x:dxf>
    <x:dxf>
      <x:font>
        <x:b/>
        <x:color rgb="FF9C5700"/>
      </x:font>
      <x:fill>
        <x:patternFill>
          <x:bgColor rgb="FFFCE4D6"/>
        </x:patternFill>
      </x:fill>
    </x:dxf>
    <x:dxf>
      <x:font>
        <x:b/>
        <x:color rgb="FF1F7A1F"/>
      </x:font>
      <x:fill>
        <x:patternFill>
          <x:bgColor rgb="FFE8F5E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f2eb82c4314a87" /><Relationship Type="http://schemas.openxmlformats.org/officeDocument/2006/relationships/theme" Target="/xl/theme/theme1.xml" Id="Rcebbc1030fa64963" /><Relationship Type="http://schemas.openxmlformats.org/officeDocument/2006/relationships/sharedStrings" Target="/xl/sharedStrings.xml" Id="Raa72c416d9f140d2" /><Relationship Type="http://schemas.openxmlformats.org/officeDocument/2006/relationships/worksheet" Target="/xl/worksheets/sheet1.xml" Id="R527ac6da4caf4c6a" /><Relationship Type="http://schemas.openxmlformats.org/officeDocument/2006/relationships/worksheet" Target="/xl/worksheets/sheet2.xml" Id="R2fae6b1e19384d44" /><Relationship Type="http://schemas.openxmlformats.org/officeDocument/2006/relationships/worksheet" Target="/xl/worksheets/sheet3.xml" Id="Rf651eb3351814f5f" /><Relationship Type="http://schemas.openxmlformats.org/officeDocument/2006/relationships/worksheet" Target="/xl/worksheets/sheet4.xml" Id="Ra505970882d945f2" /><Relationship Type="http://schemas.openxmlformats.org/officeDocument/2006/relationships/worksheet" Target="/xl/worksheets/sheet5.xml" Id="R0b2a50d37b0a4b61" /><Relationship Type="http://schemas.openxmlformats.org/officeDocument/2006/relationships/worksheet" Target="/xl/worksheets/sheet6.xml" Id="Rf22e16d3b3234d82" /><Relationship Type="http://schemas.openxmlformats.org/officeDocument/2006/relationships/worksheet" Target="/xl/worksheets/sheet7.xml" Id="R7e82e1967ac440ea" /><Relationship Type="http://schemas.openxmlformats.org/officeDocument/2006/relationships/worksheet" Target="/xl/worksheets/sheet8.xml" Id="R6cfd65129d654793" /><Relationship Type="http://schemas.openxmlformats.org/officeDocument/2006/relationships/worksheet" Target="/xl/worksheets/sheet9.xml" Id="Re8999267a80244e9" /><Relationship Type="http://schemas.openxmlformats.org/officeDocument/2006/relationships/worksheet" Target="/xl/worksheets/sheet10.xml" Id="Rf71df80d1e88405e" /><Relationship Type="http://schemas.openxmlformats.org/officeDocument/2006/relationships/worksheet" Target="/xl/worksheets/sheet11.xml" Id="Rd8c44f80f3574413" /><Relationship Type="http://schemas.openxmlformats.org/officeDocument/2006/relationships/worksheet" Target="/xl/worksheets/sheet12.xml" Id="R4a5aecfdb2f547e8" /><Relationship Type="http://schemas.openxmlformats.org/officeDocument/2006/relationships/worksheet" Target="/xl/worksheets/sheet13.xml" Id="R564ed9568c034e1a" /><Relationship Type="http://schemas.openxmlformats.org/officeDocument/2006/relationships/worksheet" Target="/xl/worksheets/sheet14.xml" Id="Rf388fafeb9ef4e14" /><Relationship Type="http://schemas.openxmlformats.org/officeDocument/2006/relationships/worksheet" Target="/xl/worksheets/sheet15.xml" Id="R5a38da472f2443bf" /><Relationship Type="http://schemas.openxmlformats.org/officeDocument/2006/relationships/worksheet" Target="/xl/worksheets/sheet16.xml" Id="R6325bb2b0b0b4c8d" /><Relationship Type="http://schemas.microsoft.com/office/2017/10/relationships/person" Target="/xl/persons/person.xml" Id="R6a23798c93874e3a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9eb88dfd3624f14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900"/>
              <a:t>Monthly Inflows vs. Outflows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/>
          </a:pPr>
        </a:p>
      </c:txPr>
    </c:title>
    <c:plotArea>
      <c:lineChart>
        <c:grouping val="standard"/>
        <c:varyColors val="0"/>
        <c:ser>
          <c:idx val="0"/>
          <c:order val="0"/>
          <c:tx>
            <c:v>Inflows</c:v>
          </c:tx>
          <c:marker>
            <c:symbol val="none"/>
          </c:marker>
          <c:cat>
            <c:strRef>
              <c:f>'Dashboard'!$A$16:$A$27</c:f>
              <c:strCache>
                <c:ptCount val="0"/>
              </c:strCache>
            </c:strRef>
          </c:cat>
          <c:val>
            <c:numRef>
              <c:f>'Dashboard'!$B$16:$B$27</c:f>
              <c:numCache>
                <c:formatCode>#,##0.00;[Red]-#,##0.00</c:formatCode>
                <c:ptCount val="0"/>
              </c:numCache>
            </c:numRef>
          </c:val>
          <c:smooth val="0"/>
        </c:ser>
        <c:ser>
          <c:idx val="1"/>
          <c:order val="1"/>
          <c:tx>
            <c:v>Outflows</c:v>
          </c:tx>
          <c:marker>
            <c:symbol val="none"/>
          </c:marker>
          <c:cat>
            <c:strRef>
              <c:f>'Dashboard'!$A$16:$A$27</c:f>
              <c:strCache>
                <c:ptCount val="0"/>
              </c:strCache>
            </c:strRef>
          </c:cat>
          <c:val>
            <c:numRef>
              <c:f>'Dashboard'!$C$16:$C$27</c:f>
              <c:numCache>
                <c:formatCode>#,##0.00;[Red]-#,##0.00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675"/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/>
        <c:majorTickMark val="none"/>
        <c:minorTickMark val="none"/>
        <c:crossAx val="48650112"/>
        <c:crossBetween val="between"/>
      </c:valAx>
    </c:plotArea>
    <c:legend>
      <c:legendPos val="b"/>
      <c:overlay val="0"/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4</xdr:col>
      <xdr:colOff>0</xdr:colOff>
      <xdr:row>14</xdr:row>
      <xdr:rowOff>0</xdr:rowOff>
    </xdr:from>
    <xdr:to>
      <xdr:col>12</xdr:col>
      <xdr:colOff>0</xdr:colOff>
      <xdr:row>28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9eb88dfd3624f14"/>
        </a:graphicData>
      </a:graphic>
    </xdr:graphicFrame>
    <xdr:clientData/>
  </xdr:twoCellAnchor>
</xdr:wsDr>
</file>

<file path=xl/persons/person.xml><?xml version="1.0" encoding="utf-8"?>
<xltc:personList xmlns:xltc="http://schemas.microsoft.com/office/spreadsheetml/2018/threadedcomments">
  <xltc:person displayName="Lourivel Lorejo" id="{26C954C8-F92C-45F1-87E1-C46D1E88ECB6}"/>
</xltc:personList>
</file>

<file path=xl/tables/table1.xml><?xml version="1.0" encoding="utf-8"?>
<x:table xmlns:x="http://schemas.openxmlformats.org/spreadsheetml/2006/main" id="1" name="TransactionsTable" displayName="TransactionsTable" ref="A6:X1006" headerRowCount="1" totalsRowCount="0" totalsRowShown="0">
  <x:autoFilter ref="A6:X1006"/>
  <x:tableColumns count="24">
    <x:tableColumn id="1" name="Transaction ID"/>
    <x:tableColumn id="2" name="Date"/>
    <x:tableColumn id="3" name="Month (Auto)"/>
    <x:tableColumn id="4" name="Bank / Card Account"/>
    <x:tableColumn id="5" name="Description / Payee"/>
    <x:tableColumn id="6" name="Transaction Type"/>
    <x:tableColumn id="7" name="Customer / Vendor ID"/>
    <x:tableColumn id="8" name="Project / Class"/>
    <x:tableColumn id="9" name="Inflow"/>
    <x:tableColumn id="10" name="Outflow"/>
    <x:tableColumn id="11" name="Net Amount (Auto)"/>
    <x:tableColumn id="12" name="Current QBO Category"/>
    <x:tableColumn id="13" name="Recommended Category (XLOOKUP)"/>
    <x:tableColumn id="14" name="Account Type (VLOOKUP)"/>
    <x:tableColumn id="15" name="Correction Needed? (Auto)"/>
    <x:tableColumn id="16" name="QBO Action"/>
    <x:tableColumn id="17" name="Receipt Status"/>
    <x:tableColumn id="18" name="Reconciliation Status"/>
    <x:tableColumn id="19" name="Review Status"/>
    <x:tableColumn id="20" name="Duplicate Check (Auto)"/>
    <x:tableColumn id="21" name="Bank Reference"/>
    <x:tableColumn id="22" name="Notes / Client Clarification"/>
    <x:tableColumn id="23" name="Owner / Assigned To"/>
    <x:tableColumn id="24" name="Last Updated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ARInvoicesTable" displayName="ARInvoicesTable" ref="A6:P306" headerRowCount="1" totalsRowCount="0" totalsRowShown="0">
  <x:autoFilter ref="A6:P306"/>
  <x:tableColumns count="16">
    <x:tableColumn id="1" name="Invoice #"/>
    <x:tableColumn id="2" name="Customer ID"/>
    <x:tableColumn id="3" name="Customer Name (XLOOKUP)"/>
    <x:tableColumn id="4" name="Invoice Date"/>
    <x:tableColumn id="5" name="Due Date"/>
    <x:tableColumn id="6" name="Original Amount"/>
    <x:tableColumn id="7" name="Payments Received (SUMIFS)"/>
    <x:tableColumn id="8" name="Credits / Adjustments"/>
    <x:tableColumn id="9" name="Outstanding Balance"/>
    <x:tableColumn id="10" name="Days Overdue"/>
    <x:tableColumn id="11" name="Aging Bucket"/>
    <x:tableColumn id="12" name="Status"/>
    <x:tableColumn id="13" name="Last Follow-up"/>
    <x:tableColumn id="14" name="Next Follow-up"/>
    <x:tableColumn id="15" name="QBO Status"/>
    <x:tableColumn id="16" name="Notes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CustomerPaymentsTable" displayName="CustomerPaymentsTable" ref="A6:N506" headerRowCount="1" totalsRowCount="0" totalsRowShown="0">
  <x:autoFilter ref="A6:N506"/>
  <x:tableColumns count="14">
    <x:tableColumn id="1" name="Payment ID"/>
    <x:tableColumn id="2" name="Date"/>
    <x:tableColumn id="3" name="Customer ID"/>
    <x:tableColumn id="4" name="Customer Name (XLOOKUP)"/>
    <x:tableColumn id="5" name="Invoice #"/>
    <x:tableColumn id="6" name="Payment Method"/>
    <x:tableColumn id="7" name="Transaction Reference"/>
    <x:tableColumn id="8" name="Gross Amount"/>
    <x:tableColumn id="9" name="Processing Fee"/>
    <x:tableColumn id="10" name="Net Deposit (Auto)"/>
    <x:tableColumn id="11" name="Bank Account"/>
    <x:tableColumn id="12" name="Matched to Bank?"/>
    <x:tableColumn id="13" name="QBO Status"/>
    <x:tableColumn id="14" name="Notes"/>
  </x:tableColumns>
  <x:tableStyleInfo name="TableStyleMedium2" showFirstColumn="0" showLastColumn="0" showRowStripes="1" showColumnStripes="0"/>
</x:table>
</file>

<file path=xl/tables/table4.xml><?xml version="1.0" encoding="utf-8"?>
<x:table xmlns:x="http://schemas.openxmlformats.org/spreadsheetml/2006/main" id="4" name="APBillsTable" displayName="APBillsTable" ref="A6:P306" headerRowCount="1" totalsRowCount="0" totalsRowShown="0">
  <x:autoFilter ref="A6:P306"/>
  <x:tableColumns count="16">
    <x:tableColumn id="1" name="Bill #"/>
    <x:tableColumn id="2" name="Vendor ID"/>
    <x:tableColumn id="3" name="Vendor Name (VLOOKUP)"/>
    <x:tableColumn id="4" name="Bill Date"/>
    <x:tableColumn id="5" name="Due Date"/>
    <x:tableColumn id="6" name="Category"/>
    <x:tableColumn id="7" name="Original Amount"/>
    <x:tableColumn id="8" name="Payments Made (SUMIFS)"/>
    <x:tableColumn id="9" name="Credits / Adjustments"/>
    <x:tableColumn id="10" name="Outstanding Balance"/>
    <x:tableColumn id="11" name="Days Overdue"/>
    <x:tableColumn id="12" name="Aging Bucket"/>
    <x:tableColumn id="13" name="Status"/>
    <x:tableColumn id="14" name="Approval Status"/>
    <x:tableColumn id="15" name="QBO Status"/>
    <x:tableColumn id="16" name="Notes"/>
  </x:tableColumns>
  <x:tableStyleInfo name="TableStyleMedium2" showFirstColumn="0" showLastColumn="0" showRowStripes="1" showColumnStripes="0"/>
</x:table>
</file>

<file path=xl/tables/table5.xml><?xml version="1.0" encoding="utf-8"?>
<x:table xmlns:x="http://schemas.openxmlformats.org/spreadsheetml/2006/main" id="5" name="VendorPaymentsTable" displayName="VendorPaymentsTable" ref="A6:L506" headerRowCount="1" totalsRowCount="0" totalsRowShown="0">
  <x:autoFilter ref="A6:L506"/>
  <x:tableColumns count="12">
    <x:tableColumn id="1" name="Payment ID"/>
    <x:tableColumn id="2" name="Date"/>
    <x:tableColumn id="3" name="Vendor ID"/>
    <x:tableColumn id="4" name="Vendor Name (VLOOKUP)"/>
    <x:tableColumn id="5" name="Bill #"/>
    <x:tableColumn id="6" name="Payment Method"/>
    <x:tableColumn id="7" name="Transaction Reference"/>
    <x:tableColumn id="8" name="Payment Amount"/>
    <x:tableColumn id="9" name="Bank Account"/>
    <x:tableColumn id="10" name="Matched to Bank?"/>
    <x:tableColumn id="11" name="QBO Status"/>
    <x:tableColumn id="12" name="Notes"/>
  </x:tableColumns>
  <x:tableStyleInfo name="TableStyleMedium2" showFirstColumn="0" showLastColumn="0" showRowStripes="1" showColumnStripes="0"/>
</x:table>
</file>

<file path=xl/tables/table6.xml><?xml version="1.0" encoding="utf-8"?>
<x:table xmlns:x="http://schemas.openxmlformats.org/spreadsheetml/2006/main" id="6" name="ExpenseReviewTable" displayName="ExpenseReviewTable" ref="A6:Q506" headerRowCount="1" totalsRowCount="0" totalsRowShown="0">
  <x:autoFilter ref="A6:Q506"/>
  <x:tableColumns count="17">
    <x:tableColumn id="1" name="Expense ID"/>
    <x:tableColumn id="2" name="Date"/>
    <x:tableColumn id="3" name="Vendor ID"/>
    <x:tableColumn id="4" name="Payee Name (VLOOKUP)"/>
    <x:tableColumn id="5" name="Category"/>
    <x:tableColumn id="6" name="Bank / Card Account"/>
    <x:tableColumn id="7" name="Amount Before Tax"/>
    <x:tableColumn id="8" name="Tax"/>
    <x:tableColumn id="9" name="Total Amount (Auto)"/>
    <x:tableColumn id="10" name="Receipt Status"/>
    <x:tableColumn id="11" name="Business Purpose"/>
    <x:tableColumn id="12" name="Reimbursable?"/>
    <x:tableColumn id="13" name="Project / Class"/>
    <x:tableColumn id="14" name="Approval Status"/>
    <x:tableColumn id="15" name="QBO Status"/>
    <x:tableColumn id="16" name="Bank Reference"/>
    <x:tableColumn id="17" name="Notes"/>
  </x:tableColumns>
  <x:tableStyleInfo name="TableStyleMedium2" showFirstColumn="0" showLastColumn="0" showRowStripes="1" showColumnStripes="0"/>
</x:table>
</file>

<file path=xl/tables/table7.xml><?xml version="1.0" encoding="utf-8"?>
<x:table xmlns:x="http://schemas.openxmlformats.org/spreadsheetml/2006/main" id="7" name="PayrollTable" displayName="PayrollTable" ref="A6:P306" headerRowCount="1" totalsRowCount="0" totalsRowShown="0">
  <x:autoFilter ref="A6:P306"/>
  <x:tableColumns count="16">
    <x:tableColumn id="1" name="Pay Period Start"/>
    <x:tableColumn id="2" name="Pay Period End"/>
    <x:tableColumn id="3" name="Employee ID"/>
    <x:tableColumn id="4" name="Employee Name (XLOOKUP)"/>
    <x:tableColumn id="5" name="Gross Pay"/>
    <x:tableColumn id="6" name="Employee Taxes"/>
    <x:tableColumn id="7" name="Other Deductions"/>
    <x:tableColumn id="8" name="Net Pay (Auto)"/>
    <x:tableColumn id="9" name="Employer Taxes"/>
    <x:tableColumn id="10" name="Employer Benefits"/>
    <x:tableColumn id="11" name="Total Employer Cost (Auto)"/>
    <x:tableColumn id="12" name="Payment Date"/>
    <x:tableColumn id="13" name="Bank Reference"/>
    <x:tableColumn id="14" name="GL Posting Status"/>
    <x:tableColumn id="15" name="Reconciliation Status"/>
    <x:tableColumn id="16" name="Notes"/>
  </x:tableColumns>
  <x:tableStyleInfo name="TableStyleMedium2" showFirstColumn="0" showLastColumn="0" showRowStripes="1" showColumnStripes="0"/>
</x:table>
</file>

<file path=xl/tables/table8.xml><?xml version="1.0" encoding="utf-8"?>
<x:table xmlns:x="http://schemas.openxmlformats.org/spreadsheetml/2006/main" id="8" name="BankReconciliationTable" displayName="BankReconciliationTable" ref="A6:M126" headerRowCount="1" totalsRowCount="0" totalsRowShown="0">
  <x:autoFilter ref="A6:M126"/>
  <x:tableColumns count="13">
    <x:tableColumn id="1" name="Account"/>
    <x:tableColumn id="2" name="Statement Start"/>
    <x:tableColumn id="3" name="Statement End"/>
    <x:tableColumn id="4" name="Beginning Balance"/>
    <x:tableColumn id="5" name="Deposits per Books (SUMIFS)"/>
    <x:tableColumn id="6" name="Withdrawals per Books (SUMIFS)"/>
    <x:tableColumn id="7" name="Expected Ending Balance"/>
    <x:tableColumn id="8" name="Statement Ending Balance"/>
    <x:tableColumn id="9" name="Difference (Auto)"/>
    <x:tableColumn id="10" name="Result (Auto)"/>
    <x:tableColumn id="11" name="Reconciled Date"/>
    <x:tableColumn id="12" name="Report / File Reference"/>
    <x:tableColumn id="13" name="Notes"/>
  </x:tableColumns>
  <x:tableStyleInfo name="TableStyleMedium2" showFirstColumn="0" showLastColumn="0" showRowStripes="1" showColumnStripes="0"/>
</x:table>
</file>

<file path=xl/tables/table9.xml><?xml version="1.0" encoding="utf-8"?>
<x:table xmlns:x="http://schemas.openxmlformats.org/spreadsheetml/2006/main" id="9" name="ClientQuestionsTable" displayName="ClientQuestionsTable" ref="A6:J206" headerRowCount="1" totalsRowCount="0" totalsRowShown="0">
  <x:autoFilter ref="A6:J206"/>
  <x:tableColumns count="10">
    <x:tableColumn id="1" name="Date Raised"/>
    <x:tableColumn id="2" name="Transaction ID / Bank Reference"/>
    <x:tableColumn id="3" name="Area"/>
    <x:tableColumn id="4" name="Question for Client"/>
    <x:tableColumn id="5" name="Client Response"/>
    <x:tableColumn id="6" name="Final Category / Decision"/>
    <x:tableColumn id="7" name="Status"/>
    <x:tableColumn id="8" name="Date Responded"/>
    <x:tableColumn id="9" name="Follow-up Owner"/>
    <x:tableColumn id="10" name="Notes"/>
  </x:tableColumns>
  <x:tableStyleInfo name="TableStyleMedium2" showFirstColumn="0" showLastColumn="0" showRowStripes="1" showColumnStripes="0"/>
</x:table>
</file>

<file path=xl/tables/table10.xml><?xml version="1.0" encoding="utf-8"?>
<x:table xmlns:x="http://schemas.openxmlformats.org/spreadsheetml/2006/main" id="10" name="MonthlySummaryTable" displayName="MonthlySummaryTable" ref="A5:M29" headerRowCount="1" totalsRowCount="0" totalsRowShown="0">
  <x:autoFilter ref="A5:M29"/>
  <x:tableColumns count="13">
    <x:tableColumn id="1" name="Month"/>
    <x:tableColumn id="2" name="Transactions"/>
    <x:tableColumn id="3" name="Inflows"/>
    <x:tableColumn id="4" name="Outflows"/>
    <x:tableColumn id="5" name="Net Cash Flow"/>
    <x:tableColumn id="6" name="A/R Invoiced"/>
    <x:tableColumn id="7" name="A/R Collected"/>
    <x:tableColumn id="8" name="A/P Billed"/>
    <x:tableColumn id="9" name="A/P Paid"/>
    <x:tableColumn id="10" name="Payroll Cost"/>
    <x:tableColumn id="11" name="Corrections Needed"/>
    <x:tableColumn id="12" name="Missing Receipts"/>
    <x:tableColumn id="13" name="Unreconciled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threadedcomments/threadedcomment.xml><?xml version="1.0" encoding="utf-8"?>
<xltc:ThreadedComments xmlns:xltc="http://schemas.microsoft.com/office/spreadsheetml/2018/threadedcomments">
  <xltc:threadedComment ref="M6" dT="2026-08-12T08:22:05.71" personId="{26C954C8-F92C-45F1-87E1-C46D1E88ECB6}" id="{A5E4C7DD-9AF9-9A5F-69B6-450F01A3128B}">
    <xltc:text>XLOOKUP uses the editable payee-to-category rules in Lists &amp; COA. Review every suggested result before updating QBO.</xltc:text>
  </xltc:threadedComment>
</xltc:ThreadedComments>
</file>

<file path=xl/threadedcomments/threadedcomment2.xml><?xml version="1.0" encoding="utf-8"?>
<xltc:ThreadedComments xmlns:xltc="http://schemas.microsoft.com/office/spreadsheetml/2018/threadedcomments">
  <xltc:threadedComment ref="G6" dT="2026-08-12T08:22:05.711" personId="{26C954C8-F92C-45F1-87E1-C46D1E88ECB6}" id="{8155D684-CD17-1A17-F78C-7B7F02251ED2}">
    <xltc:text>SUMIFS totals customer payments applied to the same invoice number.</xltc:text>
  </xltc:threadedComment>
</xltc:ThreadedComments>
</file>

<file path=xl/threadedcomments/threadedcomment3.xml><?xml version="1.0" encoding="utf-8"?>
<xltc:ThreadedComments xmlns:xltc="http://schemas.microsoft.com/office/spreadsheetml/2018/threadedcomments">
  <xltc:threadedComment ref="I6" dT="2026-08-12T08:22:05.711" personId="{26C954C8-F92C-45F1-87E1-C46D1E88ECB6}" id="{9EF15E2A-1DCC-DBFA-9626-9A4DCD825CF3}">
    <xltc:text>Difference equals statement ending balance minus expected ending balance. Investigate every non-zero result.</xltc:text>
  </xltc:threadedComment>
</xltc:ThreadedComment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1.xml" Id="R32ab123a34324447" /><Relationship Type="http://schemas.openxmlformats.org/officeDocument/2006/relationships/vmlDrawing" Target="/xl/drawings/vmldrawing.vml" Id="Rb62e38f9e3f346be" /><Relationship Type="http://schemas.microsoft.com/office/2017/10/relationships/threadedComment" Target="/xl/threadedcomments/threadedcomment.xml" Id="R1d1beeb3e2414b47" /><Relationship Type="http://schemas.openxmlformats.org/officeDocument/2006/relationships/table" Target="/xl/tables/table1.xml" Id="R18cec5e743cb4383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2.xml" Id="Raf26f9329ea64116" /><Relationship Type="http://schemas.openxmlformats.org/officeDocument/2006/relationships/vmlDrawing" Target="/xl/drawings/vmldrawing2.vml" Id="Ra52afea2d74c45c6" /><Relationship Type="http://schemas.microsoft.com/office/2017/10/relationships/threadedComment" Target="/xl/threadedcomments/threadedcomment2.xml" Id="R30f2120279ea4924" /><Relationship Type="http://schemas.openxmlformats.org/officeDocument/2006/relationships/table" Target="/xl/tables/table2.xml" Id="R4ff7202741ba4048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b5c693e4176641f4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009f6fb34a9940ca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1f4f9838960642aa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1072a41589784e5e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787044aea90b4c01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comments" Target="/xl/comments3.xml" Id="R31f06fb6d3dd421f" /><Relationship Type="http://schemas.openxmlformats.org/officeDocument/2006/relationships/vmlDrawing" Target="/xl/drawings/vmldrawing3.vml" Id="R30bcb9bb6cc843e1" /><Relationship Type="http://schemas.microsoft.com/office/2017/10/relationships/threadedComment" Target="/xl/threadedcomments/threadedcomment3.xml" Id="R5e7c5137deb3499f" /><Relationship Type="http://schemas.openxmlformats.org/officeDocument/2006/relationships/table" Target="/xl/tables/table8.xml" Id="R15b9cc07961b435f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table" Target="/xl/tables/table9.xml" Id="R926f428c26db43c5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table" Target="/xl/tables/table10.xml" Id="R231eb3c83463465c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.xml" Id="Rdee6e3b3366c4c38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" hidden="0" customWidth="1"/>
    <x:col min="2" max="2" width="22" hidden="0" customWidth="1"/>
    <x:col min="3" max="3" width="2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24" customHeight="1">
      <x:c r="A1" s="4" t="str">
        <x:v>GENERAL BOOKKEEPING MASTER WORKBOOK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</x:row>
    <x:row r="5">
      <x:c r="A5" s="10" t="str">
        <x:v>Client Setup</x:v>
      </x:c>
      <x:c r="B5" s="10"/>
      <x:c r="C5" s="10"/>
      <x:c r="E5" s="10" t="str">
        <x:v>Color Guide</x:v>
      </x:c>
      <x:c r="F5" s="10"/>
      <x:c r="G5" s="10"/>
      <x:c r="H5" s="10"/>
    </x:row>
    <x:row r="6">
      <x:c r="A6" s="15" t="str">
        <x:v>Business Name</x:v>
      </x:c>
      <x:c r="B6" s="16" t="str">
        <x:v>Northstar Home Essentials LLC (Fictional Training Company)</x:v>
      </x:c>
      <x:c r="E6" s="25" t="str">
        <x:v>Yellow</x:v>
      </x:c>
      <x:c r="F6" s="26" t="str">
        <x:v>User input / editable</x:v>
      </x:c>
    </x:row>
    <x:row r="7">
      <x:c r="A7" s="17" t="str">
        <x:v>Industry</x:v>
      </x:c>
      <x:c r="B7" s="18" t="str">
        <x:v>E-commerce - home organization products</x:v>
      </x:c>
      <x:c r="E7" s="27" t="str">
        <x:v>Blue</x:v>
      </x:c>
      <x:c r="F7" s="28" t="str">
        <x:v>Formula / automatic result</x:v>
      </x:c>
    </x:row>
    <x:row r="8">
      <x:c r="A8" s="17" t="str">
        <x:v>Bookkeeping Platform</x:v>
      </x:c>
      <x:c r="B8" s="18" t="str">
        <x:v>QuickBooks Online</x:v>
      </x:c>
      <x:c r="E8" s="29" t="str">
        <x:v>Green</x:v>
      </x:c>
      <x:c r="F8" s="28" t="str">
        <x:v>Completed / verified</x:v>
      </x:c>
    </x:row>
    <x:row r="9">
      <x:c r="A9" s="17" t="str">
        <x:v>Fiscal Year Start</x:v>
      </x:c>
      <x:c r="B9" s="19" t="n">
        <x:v>46023</x:v>
      </x:c>
      <x:c r="E9" s="30" t="str">
        <x:v>Red / Orange</x:v>
      </x:c>
      <x:c r="F9" s="28" t="str">
        <x:v>Exception / follow-up</x:v>
      </x:c>
    </x:row>
    <x:row r="10">
      <x:c r="A10" s="17" t="str">
        <x:v>Review Start</x:v>
      </x:c>
      <x:c r="B10" s="19" t="n">
        <x:v>46023</x:v>
      </x:c>
    </x:row>
    <x:row r="11">
      <x:c r="A11" s="17" t="str">
        <x:v>Review End</x:v>
      </x:c>
      <x:c r="B11" s="19" t="n">
        <x:v>46112</x:v>
      </x:c>
    </x:row>
    <x:row r="12">
      <x:c r="A12" s="17" t="str">
        <x:v>Base Currency</x:v>
      </x:c>
      <x:c r="B12" s="18" t="str">
        <x:v>USD</x:v>
      </x:c>
    </x:row>
    <x:row r="13">
      <x:c r="A13" s="17" t="str">
        <x:v>Prepared By</x:v>
      </x:c>
      <x:c r="B13" s="18" t="str">
        <x:v>Lourivel Lorejo</x:v>
      </x:c>
    </x:row>
    <x:row r="14">
      <x:c r="A14" s="17" t="str">
        <x:v>Template Version</x:v>
      </x:c>
      <x:c r="B14" s="18" t="str">
        <x:v>1.1 - Demo</x:v>
      </x:c>
    </x:row>
    <x:row r="17" ht="30" customHeight="1">
      <x:c r="A17" s="10" t="str">
        <x:v>Recommended Workflow</x:v>
      </x:c>
      <x:c r="B17" s="10"/>
      <x:c r="C17" s="10"/>
      <x:c r="D17" s="10"/>
      <x:c r="E17" s="10"/>
      <x:c r="F17" s="10"/>
      <x:c r="G17" s="10"/>
      <x:c r="H17" s="10"/>
    </x:row>
    <x:row r="18" ht="30" customHeight="1">
      <x:c r="A18" s="34" t="n">
        <x:v>1</x:v>
      </x:c>
      <x:c r="B18" s="35" t="str">
        <x:v>Confirm scope</x:v>
      </x:c>
      <x:c r="C18" s="36" t="str">
        <x:v>Agree on period, accounts, services, price, payment terms, reports, and deadline.</x:v>
      </x:c>
      <x:c r="D18" s="36" t="str"/>
      <x:c r="E18" s="36" t="str"/>
      <x:c r="F18" s="36" t="str"/>
      <x:c r="G18" s="36" t="str"/>
      <x:c r="H18" s="36" t="str"/>
    </x:row>
    <x:row r="19" ht="30" customHeight="1">
      <x:c r="A19" s="37" t="n">
        <x:v>2</x:v>
      </x:c>
      <x:c r="B19" s="38" t="str">
        <x:v>Collect</x:v>
      </x:c>
      <x:c r="C19" s="39" t="str">
        <x:v>Obtain secure QBO access, bank/card statements, reports, receipts, invoices, bills, and payroll exports.</x:v>
      </x:c>
      <x:c r="D19" s="39" t="str"/>
      <x:c r="E19" s="39" t="str"/>
      <x:c r="F19" s="39" t="str"/>
      <x:c r="G19" s="39" t="str"/>
      <x:c r="H19" s="39" t="str"/>
    </x:row>
    <x:row r="20" ht="30" customHeight="1">
      <x:c r="A20" s="37" t="n">
        <x:v>3</x:v>
      </x:c>
      <x:c r="B20" s="38" t="str">
        <x:v>Assess</x:v>
      </x:c>
      <x:c r="C20" s="39" t="str">
        <x:v>Check last reconciled month, opening balances, pending items, duplicates, missing records, A/R, and A/P.</x:v>
      </x:c>
      <x:c r="D20" s="39" t="str"/>
      <x:c r="E20" s="39" t="str"/>
      <x:c r="F20" s="39" t="str"/>
      <x:c r="G20" s="39" t="str"/>
      <x:c r="H20" s="39" t="str"/>
    </x:row>
    <x:row r="21" ht="30" customHeight="1">
      <x:c r="A21" s="37" t="n">
        <x:v>4</x:v>
      </x:c>
      <x:c r="B21" s="38" t="str">
        <x:v>Track</x:v>
      </x:c>
      <x:c r="C21" s="39" t="str">
        <x:v>Enter or import records into the relevant sheets; retain unique IDs and bank references.</x:v>
      </x:c>
      <x:c r="D21" s="39" t="str"/>
      <x:c r="E21" s="39" t="str"/>
      <x:c r="F21" s="39" t="str"/>
      <x:c r="G21" s="39" t="str"/>
      <x:c r="H21" s="39" t="str"/>
    </x:row>
    <x:row r="22" ht="30" customHeight="1">
      <x:c r="A22" s="37" t="n">
        <x:v>5</x:v>
      </x:c>
      <x:c r="B22" s="38" t="str">
        <x:v>Clarify</x:v>
      </x:c>
      <x:c r="C22" s="39" t="str">
        <x:v>Record unclear transactions in Client Questions. Do not guess unsupported categories.</x:v>
      </x:c>
      <x:c r="D22" s="39" t="str"/>
      <x:c r="E22" s="39" t="str"/>
      <x:c r="F22" s="39" t="str"/>
      <x:c r="G22" s="39" t="str"/>
      <x:c r="H22" s="39" t="str"/>
    </x:row>
    <x:row r="23" ht="30" customHeight="1">
      <x:c r="A23" s="37" t="n">
        <x:v>6</x:v>
      </x:c>
      <x:c r="B23" s="38" t="str">
        <x:v>Correct and reconcile</x:v>
      </x:c>
      <x:c r="C23" s="39" t="str">
        <x:v>Make verified QBO corrections, then reconcile from the oldest unreconciled period forward.</x:v>
      </x:c>
      <x:c r="D23" s="39" t="str"/>
      <x:c r="E23" s="39" t="str"/>
      <x:c r="F23" s="39" t="str"/>
      <x:c r="G23" s="39" t="str"/>
      <x:c r="H23" s="39" t="str"/>
    </x:row>
    <x:row r="24" ht="30" customHeight="1">
      <x:c r="A24" s="37" t="n">
        <x:v>7</x:v>
      </x:c>
      <x:c r="B24" s="38" t="str">
        <x:v>Verify and report</x:v>
      </x:c>
      <x:c r="C24" s="39" t="str">
        <x:v>Review P&amp;L, Balance Sheet, reconciliation reports, open items, and correction summary.</x:v>
      </x:c>
      <x:c r="D24" s="39" t="str"/>
      <x:c r="E24" s="39" t="str"/>
      <x:c r="F24" s="39" t="str"/>
      <x:c r="G24" s="39" t="str"/>
      <x:c r="H24" s="39" t="str"/>
    </x:row>
    <x:row r="25" ht="30" customHeight="1"/>
    <x:row r="26" ht="30" customHeight="1"/>
    <x:row r="27" ht="30" customHeight="1">
      <x:c r="A27" s="10" t="str">
        <x:v>Workbook Modules</x:v>
      </x:c>
      <x:c r="B27" s="10"/>
      <x:c r="C27" s="10"/>
      <x:c r="D27" s="10"/>
      <x:c r="E27" s="10"/>
      <x:c r="F27" s="10"/>
      <x:c r="G27" s="10"/>
      <x:c r="H27" s="10"/>
    </x:row>
    <x:row r="28" ht="42" customHeight="1">
      <x:c r="A28" s="46" t="str">
        <x:v>Transactions</x:v>
      </x:c>
      <x:c r="B28" s="46" t="str">
        <x:v>Bank/feed review, category corrections, receipts, duplicates, and QBO status.</x:v>
      </x:c>
      <x:c r="C28" s="46" t="str">
        <x:v>A/R Invoices</x:v>
      </x:c>
      <x:c r="D28" s="46" t="str">
        <x:v>Invoice aging and customer follow-up.</x:v>
      </x:c>
      <x:c r="E28" s="46" t="str">
        <x:v>A/P Bills</x:v>
      </x:c>
      <x:c r="F28" s="46" t="str">
        <x:v>Bill aging, approvals, and due dates.</x:v>
      </x:c>
      <x:c r="G28" s="46" t="str">
        <x:v>Payroll</x:v>
      </x:c>
      <x:c r="H28" s="46" t="str">
        <x:v>Payroll-to-GL reconciliation.</x:v>
      </x:c>
    </x:row>
    <x:row r="29" ht="42" customHeight="1">
      <x:c r="A29" s="47" t="str">
        <x:v>Customer Payments</x:v>
      </x:c>
      <x:c r="B29" s="47" t="str">
        <x:v>Payment application, fees, and bank matching.</x:v>
      </x:c>
      <x:c r="C29" s="47" t="str">
        <x:v>Vendor Payments</x:v>
      </x:c>
      <x:c r="D29" s="47" t="str">
        <x:v>Bill payments and bank matching.</x:v>
      </x:c>
      <x:c r="E29" s="47" t="str">
        <x:v>Expense Review</x:v>
      </x:c>
      <x:c r="F29" s="47" t="str">
        <x:v>Receipt, purpose, approval, and reimbursement checks.</x:v>
      </x:c>
      <x:c r="G29" s="47" t="str">
        <x:v>Bank Reconciliation</x:v>
      </x:c>
      <x:c r="H29" s="47" t="str">
        <x:v>Statement-to-books comparison.</x:v>
      </x:c>
    </x:row>
    <x:row r="30" ht="42" customHeight="1">
      <x:c r="A30" s="47" t="str">
        <x:v>Monthly Summary</x:v>
      </x:c>
      <x:c r="B30" s="47" t="str">
        <x:v>SUMIFS and COUNTIFS monthly roll-up.</x:v>
      </x:c>
      <x:c r="C30" s="47" t="str">
        <x:v>Pivot Reports</x:v>
      </x:c>
      <x:c r="D30" s="47" t="str">
        <x:v>Dynamic PIVOTBY plus compatible summary tables.</x:v>
      </x:c>
      <x:c r="E30" s="47" t="str">
        <x:v>Dashboard</x:v>
      </x:c>
      <x:c r="F30" s="47" t="str">
        <x:v>Key totals, open items, and monthly trend.</x:v>
      </x:c>
      <x:c r="G30" s="47" t="str">
        <x:v>Formula Guide</x:v>
      </x:c>
      <x:c r="H30" s="47" t="str">
        <x:v>Live XLOOKUP, VLOOKUP, SUMIFS, and PIVOTBY examples.</x:v>
      </x:c>
    </x:row>
    <x:row r="31" ht="42" customHeight="1">
      <x:c r="A31" s="47" t="str">
        <x:v>Client Questions</x:v>
      </x:c>
      <x:c r="B31" s="47" t="str">
        <x:v>Unclear transactions and missing documents.</x:v>
      </x:c>
      <x:c r="C31" s="47" t="str">
        <x:v>Lists &amp; COA</x:v>
      </x:c>
      <x:c r="D31" s="47" t="str">
        <x:v>Editable accounts, categories, parties, and dropdown values.</x:v>
      </x:c>
      <x:c r="E31" s="47" t="str"/>
      <x:c r="F31" s="47" t="str"/>
      <x:c r="G31" s="47" t="str"/>
      <x:c r="H31" s="47" t="str"/>
    </x:row>
    <x:row r="32" ht="30" customHeight="1">
      <x:c r="A32" s="48" t="str">
        <x:v>Important</x:v>
      </x:c>
      <x:c r="B32" s="49" t="str">
        <x:v>This workbook supports review and monitoring; the official accounting record remains in QBO/Xero or the client system.</x:v>
      </x:c>
      <x:c r="C32" s="49" t="str"/>
      <x:c r="D32" s="49" t="str"/>
      <x:c r="E32" s="49" t="str"/>
      <x:c r="F32" s="49" t="str"/>
      <x:c r="G32" s="49" t="str"/>
      <x:c r="H32" s="49" t="str"/>
    </x:row>
    <x:row r="33" ht="30" customHeight="1">
      <x:c r="A33" s="48" t="str">
        <x:v>Control</x:v>
      </x:c>
      <x:c r="B33" s="49" t="str">
        <x:v>Use one separate workbook copy per client. Remove all sample IDs and replace lists before importing real client data.</x:v>
      </x:c>
      <x:c r="C33" s="49" t="str"/>
      <x:c r="D33" s="49" t="str"/>
      <x:c r="E33" s="49" t="str"/>
      <x:c r="F33" s="49" t="str"/>
      <x:c r="G33" s="49" t="str"/>
      <x:c r="H33" s="49" t="str"/>
    </x:row>
    <x:row r="34" ht="30" customHeight="1">
      <x:c r="A34" s="48" t="str">
        <x:v>Payroll note</x:v>
      </x:c>
      <x:c r="B34" s="49" t="str">
        <x:v>Enter taxes and deductions from the payroll system or client-approved reports. Do not assume tax percentages.</x:v>
      </x:c>
      <x:c r="C34" s="49" t="str"/>
      <x:c r="D34" s="49" t="str"/>
      <x:c r="E34" s="49" t="str"/>
      <x:c r="F34" s="49" t="str"/>
      <x:c r="G34" s="49" t="str"/>
      <x:c r="H34" s="49" t="str"/>
    </x:row>
  </x:sheetData>
  <x:mergeCells>
    <x:mergeCell ref="A1:H2"/>
    <x:mergeCell ref="A3:H3"/>
    <x:mergeCell ref="A5:C5"/>
    <x:mergeCell ref="E5:H5"/>
    <x:mergeCell ref="A17:H17"/>
    <x:mergeCell ref="C18:H18"/>
    <x:mergeCell ref="C19:H19"/>
    <x:mergeCell ref="C20:H20"/>
    <x:mergeCell ref="C21:H21"/>
    <x:mergeCell ref="C22:H22"/>
    <x:mergeCell ref="C23:H23"/>
    <x:mergeCell ref="C24:H24"/>
    <x:mergeCell ref="A27:H27"/>
    <x:mergeCell ref="B32:H32"/>
    <x:mergeCell ref="B33:H33"/>
    <x:mergeCell ref="B34:H34"/>
  </x:mergeCells>
  <x:dataValidations count="2">
    <x:dataValidation type="list" sqref="B8">
      <x:formula1>"QuickBooks Online,Xero,Wave,Sage,Other"</x:formula1>
    </x:dataValidation>
    <x:dataValidation type="list" sqref="B12">
      <x:formula1>"USD,PHP,AUD,CAD,GBP,EUR,Other"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4" hidden="0" customWidth="1"/>
    <x:col min="2" max="2" width="24" hidden="0" customWidth="1"/>
    <x:col min="3" max="3" width="34" hidden="0" customWidth="1"/>
    <x:col min="5" max="5" width="22" hidden="0" customWidth="1"/>
    <x:col min="7" max="7" width="22" hidden="0" customWidth="1"/>
    <x:col min="9" max="9" width="22" hidden="0" customWidth="1"/>
    <x:col min="11" max="11" width="22" hidden="0" customWidth="1"/>
    <x:col min="13" max="13" width="22" hidden="0" customWidth="1"/>
    <x:col min="15" max="15" width="22" hidden="0" customWidth="1"/>
    <x:col min="17" max="17" width="22" hidden="0" customWidth="1"/>
    <x:col min="6" max="6" width="24" hidden="0" customWidth="1"/>
    <x:col min="10" max="10" width="28" hidden="0" customWidth="1"/>
    <x:col min="12" max="12" width="26" hidden="0" customWidth="1"/>
  </x:cols>
  <x:sheetData>
    <x:row r="1" ht="24" customHeight="1">
      <x:c r="A1" s="4" t="str">
        <x:v>LISTS, CHART OF ACCOUNTS &amp; LOOKUP TABLES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  <x:c r="Q3" s="200" t="str">
        <x:v>FICTIONAL TRAINING DATA | Northstar Home Essentials LLC (Fictional Training Company) | Jan-Mar 2026 | Prepared by Lourivel Lorejo</x:v>
      </x:c>
    </x:row>
    <x:row r="5">
      <x:c r="A5" s="59" t="str">
        <x:v>QBO Category</x:v>
      </x:c>
      <x:c r="B5" s="60" t="str">
        <x:v>Account Type / Section</x:v>
      </x:c>
      <x:c r="C5" s="61" t="str">
        <x:v>Typical Use</x:v>
      </x:c>
      <x:c r="E5" s="65" t="str">
        <x:v>Bank / Card Account</x:v>
      </x:c>
      <x:c r="G5" s="65" t="str">
        <x:v>Transaction Type</x:v>
      </x:c>
      <x:c r="I5" s="65" t="str">
        <x:v>QBO Action</x:v>
      </x:c>
      <x:c r="K5" s="65" t="str">
        <x:v>Receipt Status</x:v>
      </x:c>
      <x:c r="M5" s="65" t="str">
        <x:v>Reconciliation Status</x:v>
      </x:c>
      <x:c r="O5" s="65" t="str">
        <x:v>Review Status</x:v>
      </x:c>
      <x:c r="Q5" s="65" t="str">
        <x:v>Question Status</x:v>
      </x:c>
    </x:row>
    <x:row r="6">
      <x:c r="A6" s="66" t="str">
        <x:v>Sales / Service Income</x:v>
      </x:c>
      <x:c r="B6" s="67" t="str">
        <x:v>Income</x:v>
      </x:c>
      <x:c r="C6" s="68" t="str">
        <x:v>Revenue from normal business operations</x:v>
      </x:c>
      <x:c r="E6" s="13" t="str">
        <x:v>Operating Checking</x:v>
      </x:c>
      <x:c r="G6" s="13" t="str">
        <x:v>Income</x:v>
      </x:c>
      <x:c r="I6" s="13" t="str">
        <x:v>Add</x:v>
      </x:c>
      <x:c r="K6" s="13" t="str">
        <x:v>Attached</x:v>
      </x:c>
      <x:c r="M6" s="13" t="str">
        <x:v>Unreconciled</x:v>
      </x:c>
      <x:c r="O6" s="13" t="str">
        <x:v>Not Reviewed</x:v>
      </x:c>
      <x:c r="Q6" s="13" t="str">
        <x:v>Pending</x:v>
      </x:c>
    </x:row>
    <x:row r="7">
      <x:c r="A7" s="69" t="str">
        <x:v>Other Income</x:v>
      </x:c>
      <x:c r="B7" s="70" t="str">
        <x:v>Other Income</x:v>
      </x:c>
      <x:c r="C7" s="71" t="str">
        <x:v>Non-operating income; verify treatment</x:v>
      </x:c>
      <x:c r="E7" s="13" t="str">
        <x:v>Savings</x:v>
      </x:c>
      <x:c r="G7" s="13" t="str">
        <x:v>Expense</x:v>
      </x:c>
      <x:c r="I7" s="13" t="str">
        <x:v>Match</x:v>
      </x:c>
      <x:c r="K7" s="13" t="str">
        <x:v>Missing</x:v>
      </x:c>
      <x:c r="M7" s="13" t="str">
        <x:v>Cleared</x:v>
      </x:c>
      <x:c r="O7" s="13" t="str">
        <x:v>In Progress</x:v>
      </x:c>
      <x:c r="Q7" s="13" t="str">
        <x:v>Answered</x:v>
      </x:c>
    </x:row>
    <x:row r="8">
      <x:c r="A8" s="69" t="str">
        <x:v>Cost of Goods Sold</x:v>
      </x:c>
      <x:c r="B8" s="70" t="str">
        <x:v>Cost of Goods Sold</x:v>
      </x:c>
      <x:c r="C8" s="71" t="str">
        <x:v>Direct costs of products or services sold</x:v>
      </x:c>
      <x:c r="E8" s="13" t="str">
        <x:v>Business Credit Card</x:v>
      </x:c>
      <x:c r="G8" s="13" t="str">
        <x:v>Transfer</x:v>
      </x:c>
      <x:c r="I8" s="13" t="str">
        <x:v>Exclude</x:v>
      </x:c>
      <x:c r="K8" s="13" t="str">
        <x:v>Requested</x:v>
      </x:c>
      <x:c r="M8" s="13" t="str">
        <x:v>Reconciled</x:v>
      </x:c>
      <x:c r="O8" s="13" t="str">
        <x:v>Waiting for Client</x:v>
      </x:c>
      <x:c r="Q8" s="13" t="str">
        <x:v>Applied in QBO</x:v>
      </x:c>
    </x:row>
    <x:row r="9">
      <x:c r="A9" s="69" t="str">
        <x:v>Advertising &amp; Marketing</x:v>
      </x:c>
      <x:c r="B9" s="70" t="str">
        <x:v>Expense</x:v>
      </x:c>
      <x:c r="C9" s="71" t="str">
        <x:v>Advertising, promotions, listings, and campaigns</x:v>
      </x:c>
      <x:c r="E9" s="13" t="str">
        <x:v>Payment Processor Clearing</x:v>
      </x:c>
      <x:c r="G9" s="13" t="str">
        <x:v>Refund</x:v>
      </x:c>
      <x:c r="I9" s="13" t="str">
        <x:v>Edit</x:v>
      </x:c>
      <x:c r="K9" s="13" t="str">
        <x:v>Not Required</x:v>
      </x:c>
      <x:c r="M9" s="13" t="str">
        <x:v>Excluded</x:v>
      </x:c>
      <x:c r="O9" s="13" t="str">
        <x:v>Ready to Update</x:v>
      </x:c>
      <x:c r="Q9" s="13" t="str">
        <x:v>Closed</x:v>
      </x:c>
    </x:row>
    <x:row r="10">
      <x:c r="A10" s="69" t="str">
        <x:v>Automobile &amp; Mileage</x:v>
      </x:c>
      <x:c r="B10" s="70" t="str">
        <x:v>Expense</x:v>
      </x:c>
      <x:c r="C10" s="71" t="str">
        <x:v>Business vehicle costs or documented mileage</x:v>
      </x:c>
      <x:c r="E10" s="13" t="str">
        <x:v>Petty Cash</x:v>
      </x:c>
      <x:c r="G10" s="13" t="str">
        <x:v>Owner Contribution</x:v>
      </x:c>
      <x:c r="I10" s="13" t="str">
        <x:v>Undo &amp; Recategorize</x:v>
      </x:c>
      <x:c r="M10" s="13" t="str">
        <x:v>Pending Investigation</x:v>
      </x:c>
      <x:c r="O10" s="13" t="str">
        <x:v>Updated in QBO</x:v>
      </x:c>
    </x:row>
    <x:row r="11">
      <x:c r="A11" s="69" t="str">
        <x:v>Bank &amp; Merchant Fees</x:v>
      </x:c>
      <x:c r="B11" s="70" t="str">
        <x:v>Expense</x:v>
      </x:c>
      <x:c r="C11" s="71" t="str">
        <x:v>Bank, card processing, and wire fees</x:v>
      </x:c>
      <x:c r="E11" s="13" t="str">
        <x:v>Other Bank / Card</x:v>
      </x:c>
      <x:c r="G11" s="13" t="str">
        <x:v>Owner Draw</x:v>
      </x:c>
      <x:c r="I11" s="13" t="str">
        <x:v>Record Transfer</x:v>
      </x:c>
      <x:c r="O11" s="13" t="str">
        <x:v>Verified</x:v>
      </x:c>
    </x:row>
    <x:row r="12">
      <x:c r="A12" s="69" t="str">
        <x:v>Contract Labor</x:v>
      </x:c>
      <x:c r="B12" s="70" t="str">
        <x:v>Expense</x:v>
      </x:c>
      <x:c r="C12" s="71" t="str">
        <x:v>Independent contractor payments</x:v>
      </x:c>
      <x:c r="G12" s="13" t="str">
        <x:v>Loan Proceeds</x:v>
      </x:c>
      <x:c r="I12" s="13" t="str">
        <x:v>Review</x:v>
      </x:c>
    </x:row>
    <x:row r="13">
      <x:c r="A13" s="69" t="str">
        <x:v>Depreciation Expense</x:v>
      </x:c>
      <x:c r="B13" s="70" t="str">
        <x:v>Expense</x:v>
      </x:c>
      <x:c r="C13" s="71" t="str">
        <x:v>Accountant-approved depreciation</x:v>
      </x:c>
      <x:c r="G13" s="13" t="str">
        <x:v>Loan Payment</x:v>
      </x:c>
      <x:c r="I13" s="13" t="str">
        <x:v>No Action</x:v>
      </x:c>
    </x:row>
    <x:row r="14">
      <x:c r="A14" s="69" t="str">
        <x:v>Insurance</x:v>
      </x:c>
      <x:c r="B14" s="70" t="str">
        <x:v>Expense</x:v>
      </x:c>
      <x:c r="C14" s="71" t="str">
        <x:v>Business insurance premiums</x:v>
      </x:c>
      <x:c r="G14" s="13" t="str">
        <x:v>Credit Card Payment</x:v>
      </x:c>
    </x:row>
    <x:row r="15">
      <x:c r="A15" s="69" t="str">
        <x:v>Interest Expense</x:v>
      </x:c>
      <x:c r="B15" s="70" t="str">
        <x:v>Expense</x:v>
      </x:c>
      <x:c r="C15" s="71" t="str">
        <x:v>Interest portion of debt payments</x:v>
      </x:c>
      <x:c r="G15" s="13" t="str">
        <x:v>Security Deposit</x:v>
      </x:c>
    </x:row>
    <x:row r="16">
      <x:c r="A16" s="69" t="str">
        <x:v>Legal &amp; Professional Fees</x:v>
      </x:c>
      <x:c r="B16" s="70" t="str">
        <x:v>Expense</x:v>
      </x:c>
      <x:c r="C16" s="71" t="str">
        <x:v>Legal, accounting, and advisory services</x:v>
      </x:c>
      <x:c r="G16" s="13" t="str">
        <x:v>Other</x:v>
      </x:c>
    </x:row>
    <x:row r="17">
      <x:c r="A17" s="69" t="str">
        <x:v>Meals</x:v>
      </x:c>
      <x:c r="B17" s="70" t="str">
        <x:v>Expense</x:v>
      </x:c>
      <x:c r="C17" s="71" t="str">
        <x:v>Document business purpose and applicable limitations</x:v>
      </x:c>
    </x:row>
    <x:row r="18">
      <x:c r="A18" s="69" t="str">
        <x:v>Office Supplies</x:v>
      </x:c>
      <x:c r="B18" s="70" t="str">
        <x:v>Expense</x:v>
      </x:c>
      <x:c r="C18" s="71" t="str">
        <x:v>Routine office and administrative supplies</x:v>
      </x:c>
    </x:row>
    <x:row r="19">
      <x:c r="A19" s="69" t="str">
        <x:v>Payroll Expense</x:v>
      </x:c>
      <x:c r="B19" s="70" t="str">
        <x:v>Expense</x:v>
      </x:c>
      <x:c r="C19" s="71" t="str">
        <x:v>Employee wages and salaries</x:v>
      </x:c>
    </x:row>
    <x:row r="20">
      <x:c r="A20" s="69" t="str">
        <x:v>Payroll Tax Expense</x:v>
      </x:c>
      <x:c r="B20" s="70" t="str">
        <x:v>Expense</x:v>
      </x:c>
      <x:c r="C20" s="71" t="str">
        <x:v>Employer payroll taxes</x:v>
      </x:c>
    </x:row>
    <x:row r="21">
      <x:c r="A21" s="69" t="str">
        <x:v>Rent / Lease</x:v>
      </x:c>
      <x:c r="B21" s="70" t="str">
        <x:v>Expense</x:v>
      </x:c>
      <x:c r="C21" s="71" t="str">
        <x:v>Business premises and equipment leases</x:v>
      </x:c>
    </x:row>
    <x:row r="22">
      <x:c r="A22" s="69" t="str">
        <x:v>Repairs &amp; Maintenance</x:v>
      </x:c>
      <x:c r="B22" s="70" t="str">
        <x:v>Expense</x:v>
      </x:c>
      <x:c r="C22" s="71" t="str">
        <x:v>Routine repairs and maintenance</x:v>
      </x:c>
    </x:row>
    <x:row r="23">
      <x:c r="A23" s="69" t="str">
        <x:v>Software &amp; Subscriptions</x:v>
      </x:c>
      <x:c r="B23" s="70" t="str">
        <x:v>Expense</x:v>
      </x:c>
      <x:c r="C23" s="71" t="str">
        <x:v>Business software and online services</x:v>
      </x:c>
    </x:row>
    <x:row r="24">
      <x:c r="A24" s="69" t="str">
        <x:v>Taxes &amp; Licenses</x:v>
      </x:c>
      <x:c r="B24" s="70" t="str">
        <x:v>Expense</x:v>
      </x:c>
      <x:c r="C24" s="71" t="str">
        <x:v>Business taxes, licenses, and permits</x:v>
      </x:c>
    </x:row>
    <x:row r="25">
      <x:c r="A25" s="69" t="str">
        <x:v>Travel</x:v>
      </x:c>
      <x:c r="B25" s="70" t="str">
        <x:v>Expense</x:v>
      </x:c>
      <x:c r="C25" s="71" t="str">
        <x:v>Documented business travel</x:v>
      </x:c>
    </x:row>
    <x:row r="26">
      <x:c r="A26" s="69" t="str">
        <x:v>Utilities</x:v>
      </x:c>
      <x:c r="B26" s="70" t="str">
        <x:v>Expense</x:v>
      </x:c>
      <x:c r="C26" s="71" t="str">
        <x:v>Electricity, water, internet, and similar costs</x:v>
      </x:c>
    </x:row>
    <x:row r="27">
      <x:c r="A27" s="69" t="str">
        <x:v>Accounts Receivable</x:v>
      </x:c>
      <x:c r="B27" s="70" t="str">
        <x:v>Current Asset</x:v>
      </x:c>
      <x:c r="C27" s="71" t="str">
        <x:v>Unpaid customer invoices</x:v>
      </x:c>
    </x:row>
    <x:row r="28">
      <x:c r="A28" s="69" t="str">
        <x:v>Accounts Payable</x:v>
      </x:c>
      <x:c r="B28" s="70" t="str">
        <x:v>Current Liability</x:v>
      </x:c>
      <x:c r="C28" s="71" t="str">
        <x:v>Unpaid vendor bills</x:v>
      </x:c>
    </x:row>
    <x:row r="29">
      <x:c r="A29" s="69" t="str">
        <x:v>Fixed Assets</x:v>
      </x:c>
      <x:c r="B29" s="70" t="str">
        <x:v>Fixed Asset</x:v>
      </x:c>
      <x:c r="C29" s="71" t="str">
        <x:v>Capitalized equipment, property, and improvements</x:v>
      </x:c>
    </x:row>
    <x:row r="30">
      <x:c r="A30" s="69" t="str">
        <x:v>Loan Payable</x:v>
      </x:c>
      <x:c r="B30" s="70" t="str">
        <x:v>Liability</x:v>
      </x:c>
      <x:c r="C30" s="71" t="str">
        <x:v>Principal balance of loans</x:v>
      </x:c>
    </x:row>
    <x:row r="31">
      <x:c r="A31" s="69" t="str">
        <x:v>Payroll Liabilities</x:v>
      </x:c>
      <x:c r="B31" s="70" t="str">
        <x:v>Current Liability</x:v>
      </x:c>
      <x:c r="C31" s="71" t="str">
        <x:v>Withheld taxes and payroll obligations</x:v>
      </x:c>
    </x:row>
    <x:row r="32">
      <x:c r="A32" s="69" t="str">
        <x:v>Sales Tax Payable</x:v>
      </x:c>
      <x:c r="B32" s="70" t="str">
        <x:v>Current Liability</x:v>
      </x:c>
      <x:c r="C32" s="71" t="str">
        <x:v>Collected sales tax owed</x:v>
      </x:c>
    </x:row>
    <x:row r="33">
      <x:c r="A33" s="69" t="str">
        <x:v>Owner Contribution</x:v>
      </x:c>
      <x:c r="B33" s="70" t="str">
        <x:v>Equity</x:v>
      </x:c>
      <x:c r="C33" s="71" t="str">
        <x:v>Funds contributed by an owner</x:v>
      </x:c>
    </x:row>
    <x:row r="34">
      <x:c r="A34" s="69" t="str">
        <x:v>Owner Draw / Distribution</x:v>
      </x:c>
      <x:c r="B34" s="70" t="str">
        <x:v>Equity</x:v>
      </x:c>
      <x:c r="C34" s="71" t="str">
        <x:v>Owner withdrawals or distributions</x:v>
      </x:c>
    </x:row>
    <x:row r="35">
      <x:c r="A35" s="69" t="str">
        <x:v>Transfer</x:v>
      </x:c>
      <x:c r="B35" s="70" t="str">
        <x:v>Transfer</x:v>
      </x:c>
      <x:c r="C35" s="71" t="str">
        <x:v>Movement between client-owned accounts</x:v>
      </x:c>
    </x:row>
    <x:row r="36">
      <x:c r="A36" s="69" t="str">
        <x:v>Suspense / Ask Client</x:v>
      </x:c>
      <x:c r="B36" s="70" t="str">
        <x:v>Review</x:v>
      </x:c>
      <x:c r="C36" s="71" t="str">
        <x:v>Temporary holding for unclear items</x:v>
      </x:c>
    </x:row>
    <x:row r="37">
      <x:c r="A37" s="69" t="str">
        <x:v>Uncategorized</x:v>
      </x:c>
      <x:c r="B37" s="70" t="str">
        <x:v>Review</x:v>
      </x:c>
      <x:c r="C37" s="71" t="str">
        <x:v>Requires review before final reporting</x:v>
      </x:c>
    </x:row>
    <x:row r="38">
      <x:c r="A38" s="69" t="str">
        <x:v>Reimbursement Receivable</x:v>
      </x:c>
      <x:c r="B38" s="70" t="str">
        <x:v>Other Current Asset</x:v>
      </x:c>
      <x:c r="C38" s="71" t="str">
        <x:v>Approved employee/client reimbursement</x:v>
      </x:c>
    </x:row>
    <x:row r="39">
      <x:c r="A39" s="72" t="str">
        <x:v>Security Deposits</x:v>
      </x:c>
      <x:c r="B39" s="73" t="str">
        <x:v>Other Current Asset / Liability</x:v>
      </x:c>
      <x:c r="C39" s="74" t="str">
        <x:v>Classify based on whether paid or received</x:v>
      </x:c>
    </x:row>
    <x:row r="45">
      <x:c r="A45" s="10" t="str">
        <x:v>Customers (replace samples)</x:v>
      </x:c>
      <x:c r="B45" s="10"/>
      <x:c r="C45" s="10"/>
      <x:c r="E45" s="10" t="str">
        <x:v>Vendors (replace samples)</x:v>
      </x:c>
      <x:c r="F45" s="10"/>
      <x:c r="G45" s="10"/>
      <x:c r="I45" s="10" t="str">
        <x:v>Employees (replace samples)</x:v>
      </x:c>
      <x:c r="J45" s="10"/>
      <x:c r="L45" s="10" t="str">
        <x:v>Payee-to-Category Rules (exact match)</x:v>
      </x:c>
      <x:c r="M45" s="10"/>
    </x:row>
    <x:row r="46">
      <x:c r="A46" s="59" t="str">
        <x:v>Customer ID</x:v>
      </x:c>
      <x:c r="B46" s="60" t="str">
        <x:v>Customer Name</x:v>
      </x:c>
      <x:c r="C46" s="61" t="str">
        <x:v>Payment Terms</x:v>
      </x:c>
      <x:c r="E46" s="59" t="str">
        <x:v>Vendor ID</x:v>
      </x:c>
      <x:c r="F46" s="60" t="str">
        <x:v>Vendor Name</x:v>
      </x:c>
      <x:c r="G46" s="61" t="str">
        <x:v>Default Category</x:v>
      </x:c>
      <x:c r="I46" s="59" t="str">
        <x:v>Employee ID</x:v>
      </x:c>
      <x:c r="J46" s="61" t="str">
        <x:v>Employee Name</x:v>
      </x:c>
      <x:c r="L46" s="59" t="str">
        <x:v>Description / Payee</x:v>
      </x:c>
      <x:c r="M46" s="61" t="str">
        <x:v>Recommended Category</x:v>
      </x:c>
    </x:row>
    <x:row r="47">
      <x:c r="A47" s="13" t="str">
        <x:v>CUST-001</x:v>
      </x:c>
      <x:c r="B47" s="13" t="str">
        <x:v>BrightNest Retail Co. (Fictional)</x:v>
      </x:c>
      <x:c r="C47" s="13" t="str">
        <x:v>Net 30</x:v>
      </x:c>
      <x:c r="E47" s="13" t="str">
        <x:v>VEND-001</x:v>
      </x:c>
      <x:c r="F47" s="13" t="str">
        <x:v>Blue Ridge Wholesale Co. (Fictional)</x:v>
      </x:c>
      <x:c r="G47" s="13" t="str">
        <x:v>Cost of Goods Sold</x:v>
      </x:c>
      <x:c r="I47" s="13" t="str">
        <x:v>EMP-001</x:v>
      </x:c>
      <x:c r="J47" s="13" t="str">
        <x:v>Ava Brooks - Operations Coordinator (Fictional)</x:v>
      </x:c>
      <x:c r="L47" s="13" t="str">
        <x:v>OWNER CONTRIBUTION</x:v>
      </x:c>
      <x:c r="M47" s="13" t="str">
        <x:v>Owner Contribution</x:v>
      </x:c>
    </x:row>
    <x:row r="48">
      <x:c r="A48" s="13" t="str">
        <x:v>CUST-002</x:v>
      </x:c>
      <x:c r="B48" s="13" t="str">
        <x:v>Harbor &amp; Home Boutique (Fictional)</x:v>
      </x:c>
      <x:c r="C48" s="13" t="str">
        <x:v>Net 30</x:v>
      </x:c>
      <x:c r="E48" s="13" t="str">
        <x:v>VEND-002</x:v>
      </x:c>
      <x:c r="F48" s="13" t="str">
        <x:v>ShipRight Logistics (Fictional)</x:v>
      </x:c>
      <x:c r="G48" s="13" t="str">
        <x:v>Cost of Goods Sold</x:v>
      </x:c>
      <x:c r="I48" s="13"/>
      <x:c r="J48" s="13"/>
      <x:c r="L48" s="13" t="str">
        <x:v>BLUE RIDGE WHOLESALE</x:v>
      </x:c>
      <x:c r="M48" s="13" t="str">
        <x:v>Cost of Goods Sold</x:v>
      </x:c>
    </x:row>
    <x:row r="49">
      <x:c r="A49" s="13" t="str">
        <x:v>CUST-003</x:v>
      </x:c>
      <x:c r="B49" s="13" t="str">
        <x:v>Amazon Marketplace Clearing (Training)</x:v>
      </x:c>
      <x:c r="C49" s="13" t="str">
        <x:v>Due on receipt</x:v>
      </x:c>
      <x:c r="E49" s="13" t="str">
        <x:v>VEND-003</x:v>
      </x:c>
      <x:c r="F49" s="13" t="str">
        <x:v>Amazon Advertising (Training)</x:v>
      </x:c>
      <x:c r="G49" s="13" t="str">
        <x:v>Advertising &amp; Marketing</x:v>
      </x:c>
      <x:c r="I49" s="13"/>
      <x:c r="J49" s="13"/>
      <x:c r="L49" s="13" t="str">
        <x:v>AMAZON MARKETPLACE SETTLEMENT</x:v>
      </x:c>
      <x:c r="M49" s="13" t="str">
        <x:v>Sales / Service Income</x:v>
      </x:c>
    </x:row>
    <x:row r="50">
      <x:c r="A50" s="13" t="str">
        <x:v>CUST-004</x:v>
      </x:c>
      <x:c r="B50" s="13" t="str">
        <x:v>Shopify Payments Clearing (Training)</x:v>
      </x:c>
      <x:c r="C50" s="13" t="str">
        <x:v>Due on receipt</x:v>
      </x:c>
      <x:c r="E50" s="13" t="str">
        <x:v>VEND-004</x:v>
      </x:c>
      <x:c r="F50" s="13" t="str">
        <x:v>Amazon Seller Services (Training)</x:v>
      </x:c>
      <x:c r="G50" s="13" t="str">
        <x:v>Bank &amp; Merchant Fees</x:v>
      </x:c>
      <x:c r="I50" s="13"/>
      <x:c r="J50" s="13"/>
      <x:c r="L50" s="13" t="str">
        <x:v>SHOPIFY PAYMENTS</x:v>
      </x:c>
      <x:c r="M50" s="13" t="str">
        <x:v>Sales / Service Income</x:v>
      </x:c>
    </x:row>
    <x:row r="51">
      <x:c r="A51" s="13"/>
      <x:c r="B51" s="13"/>
      <x:c r="C51" s="13"/>
      <x:c r="E51" s="13" t="str">
        <x:v>VEND-005</x:v>
      </x:c>
      <x:c r="F51" s="13" t="str">
        <x:v>QuickBooks Online (Training)</x:v>
      </x:c>
      <x:c r="G51" s="13" t="str">
        <x:v>Software &amp; Subscriptions</x:v>
      </x:c>
      <x:c r="I51" s="13"/>
      <x:c r="J51" s="13"/>
      <x:c r="L51" s="13" t="str">
        <x:v>AMAZON ADVERTISING</x:v>
      </x:c>
      <x:c r="M51" s="13" t="str">
        <x:v>Advertising &amp; Marketing</x:v>
      </x:c>
    </x:row>
    <x:row r="52">
      <x:c r="A52" s="13"/>
      <x:c r="B52" s="13"/>
      <x:c r="C52" s="13"/>
      <x:c r="E52" s="13" t="str">
        <x:v>VEND-006</x:v>
      </x:c>
      <x:c r="F52" s="13" t="str">
        <x:v>Office Depot (Training)</x:v>
      </x:c>
      <x:c r="G52" s="13" t="str">
        <x:v>Office Supplies</x:v>
      </x:c>
      <x:c r="I52" s="13"/>
      <x:c r="J52" s="13"/>
      <x:c r="L52" s="13" t="str">
        <x:v>SHIPRIGHT LOGISTICS</x:v>
      </x:c>
      <x:c r="M52" s="13" t="str">
        <x:v>Cost of Goods Sold</x:v>
      </x:c>
    </x:row>
    <x:row r="53">
      <x:c r="A53" s="13"/>
      <x:c r="B53" s="13"/>
      <x:c r="C53" s="13"/>
      <x:c r="E53" s="13" t="str">
        <x:v>VEND-007</x:v>
      </x:c>
      <x:c r="F53" s="13" t="str">
        <x:v>Gusto Payroll (Training)</x:v>
      </x:c>
      <x:c r="G53" s="13" t="str">
        <x:v>Payroll Expense</x:v>
      </x:c>
      <x:c r="I53" s="13"/>
      <x:c r="J53" s="13"/>
      <x:c r="L53" s="13" t="str">
        <x:v>AMAZON SELLER FEES</x:v>
      </x:c>
      <x:c r="M53" s="13" t="str">
        <x:v>Bank &amp; Merchant Fees</x:v>
      </x:c>
    </x:row>
    <x:row r="54">
      <x:c r="A54" s="13"/>
      <x:c r="B54" s="13"/>
      <x:c r="C54" s="13"/>
      <x:c r="E54" s="13" t="str">
        <x:v>VEND-008</x:v>
      </x:c>
      <x:c r="F54" s="13" t="str">
        <x:v>IRS EFTPS (Training)</x:v>
      </x:c>
      <x:c r="G54" s="13" t="str">
        <x:v>Payroll Tax Expense</x:v>
      </x:c>
      <x:c r="I54" s="13"/>
      <x:c r="J54" s="13"/>
      <x:c r="L54" s="13" t="str">
        <x:v>QUICKBOOKS ONLINE</x:v>
      </x:c>
      <x:c r="M54" s="13" t="str">
        <x:v>Software &amp; Subscriptions</x:v>
      </x:c>
    </x:row>
    <x:row r="55">
      <x:c r="A55" s="13"/>
      <x:c r="B55" s="13"/>
      <x:c r="C55" s="13"/>
      <x:c r="E55" s="13" t="str">
        <x:v>VEND-009</x:v>
      </x:c>
      <x:c r="F55" s="13" t="str">
        <x:v>ShieldSure Insurance (Fictional)</x:v>
      </x:c>
      <x:c r="G55" s="13" t="str">
        <x:v>Insurance</x:v>
      </x:c>
      <x:c r="I55" s="13"/>
      <x:c r="J55" s="13"/>
      <x:c r="L55" s="13" t="str">
        <x:v>OFFICE DEPOT</x:v>
      </x:c>
      <x:c r="M55" s="13" t="str">
        <x:v>Office Supplies</x:v>
      </x:c>
    </x:row>
    <x:row r="56">
      <x:c r="A56" s="13"/>
      <x:c r="B56" s="13"/>
      <x:c r="C56" s="13"/>
      <x:c r="E56" s="13"/>
      <x:c r="F56" s="13"/>
      <x:c r="G56" s="13"/>
      <x:c r="I56" s="13"/>
      <x:c r="J56" s="13"/>
      <x:c r="L56" s="13" t="str">
        <x:v>GUSTO PAYROLL</x:v>
      </x:c>
      <x:c r="M56" s="13" t="str">
        <x:v>Payroll Expense</x:v>
      </x:c>
    </x:row>
    <x:row r="57">
      <x:c r="A57" s="13"/>
      <x:c r="B57" s="13"/>
      <x:c r="C57" s="13"/>
      <x:c r="E57" s="13"/>
      <x:c r="F57" s="13"/>
      <x:c r="G57" s="13"/>
      <x:c r="I57" s="13"/>
      <x:c r="J57" s="13"/>
      <x:c r="L57" s="13" t="str">
        <x:v>IRS EFTPS</x:v>
      </x:c>
      <x:c r="M57" s="13" t="str">
        <x:v>Payroll Tax Expense</x:v>
      </x:c>
    </x:row>
    <x:row r="58">
      <x:c r="A58" s="13"/>
      <x:c r="B58" s="13"/>
      <x:c r="C58" s="13"/>
      <x:c r="E58" s="13"/>
      <x:c r="F58" s="13"/>
      <x:c r="G58" s="13"/>
      <x:c r="I58" s="13"/>
      <x:c r="J58" s="13"/>
      <x:c r="L58" s="13" t="str">
        <x:v>SHIELDSURE INSURANCE</x:v>
      </x:c>
      <x:c r="M58" s="13" t="str">
        <x:v>Insurance</x:v>
      </x:c>
    </x:row>
    <x:row r="59">
      <x:c r="A59" s="13"/>
      <x:c r="B59" s="13"/>
      <x:c r="C59" s="13"/>
      <x:c r="E59" s="13"/>
      <x:c r="F59" s="13"/>
      <x:c r="G59" s="13"/>
      <x:c r="I59" s="13"/>
      <x:c r="J59" s="13"/>
      <x:c r="L59" s="13" t="str">
        <x:v>BRIGHTNEST RETAIL ACH</x:v>
      </x:c>
      <x:c r="M59" s="13" t="str">
        <x:v>Accounts Receivable</x:v>
      </x:c>
    </x:row>
    <x:row r="60">
      <x:c r="A60" s="13"/>
      <x:c r="B60" s="13"/>
      <x:c r="C60" s="13"/>
      <x:c r="E60" s="13"/>
      <x:c r="F60" s="13"/>
      <x:c r="G60" s="13"/>
      <x:c r="I60" s="13"/>
      <x:c r="J60" s="13"/>
      <x:c r="L60" s="13" t="str">
        <x:v>HARBOR AND HOME ACH</x:v>
      </x:c>
      <x:c r="M60" s="13" t="str">
        <x:v>Accounts Receivable</x:v>
      </x:c>
    </x:row>
    <x:row r="61">
      <x:c r="A61" s="13"/>
      <x:c r="B61" s="13"/>
      <x:c r="C61" s="13"/>
      <x:c r="E61" s="13"/>
      <x:c r="F61" s="13"/>
      <x:c r="G61" s="13"/>
      <x:c r="I61" s="13"/>
      <x:c r="J61" s="13"/>
      <x:c r="L61" s="13" t="str">
        <x:v>CUSTOMER REFUND</x:v>
      </x:c>
      <x:c r="M61" s="13" t="str">
        <x:v>Sales / Service Income</x:v>
      </x:c>
    </x:row>
    <x:row r="62">
      <x:c r="A62" s="13"/>
      <x:c r="B62" s="13"/>
      <x:c r="C62" s="13"/>
      <x:c r="E62" s="13"/>
      <x:c r="F62" s="13"/>
      <x:c r="G62" s="13"/>
      <x:c r="I62" s="13"/>
      <x:c r="J62" s="13"/>
      <x:c r="L62" s="13" t="str">
        <x:v>OWNER DRAW</x:v>
      </x:c>
      <x:c r="M62" s="13" t="str">
        <x:v>Owner Draw / Distribution</x:v>
      </x:c>
    </x:row>
    <x:row r="63">
      <x:c r="A63" s="13"/>
      <x:c r="B63" s="13"/>
      <x:c r="C63" s="13"/>
      <x:c r="E63" s="13"/>
      <x:c r="F63" s="13"/>
      <x:c r="G63" s="13"/>
      <x:c r="I63" s="13"/>
      <x:c r="J63" s="13"/>
      <x:c r="L63" s="13" t="str">
        <x:v>BANK INTEREST</x:v>
      </x:c>
      <x:c r="M63" s="13" t="str">
        <x:v>Other Income</x:v>
      </x:c>
    </x:row>
    <x:row r="64">
      <x:c r="A64" s="13"/>
      <x:c r="B64" s="13"/>
      <x:c r="C64" s="13"/>
      <x:c r="E64" s="13"/>
      <x:c r="F64" s="13"/>
      <x:c r="G64" s="13"/>
      <x:c r="I64" s="13"/>
      <x:c r="J64" s="13"/>
      <x:c r="L64" s="13" t="str">
        <x:v>BANK SERVICE FEE</x:v>
      </x:c>
      <x:c r="M64" s="13" t="str">
        <x:v>Bank &amp; Merchant Fees</x:v>
      </x:c>
    </x:row>
    <x:row r="65">
      <x:c r="A65" s="13"/>
      <x:c r="B65" s="13"/>
      <x:c r="C65" s="13"/>
      <x:c r="E65" s="13"/>
      <x:c r="F65" s="13"/>
      <x:c r="G65" s="13"/>
      <x:c r="I65" s="13"/>
      <x:c r="J65" s="13"/>
      <x:c r="L65" s="13"/>
      <x:c r="M65" s="13"/>
    </x:row>
    <x:row r="66">
      <x:c r="A66" s="13"/>
      <x:c r="B66" s="13"/>
      <x:c r="C66" s="13"/>
      <x:c r="E66" s="13"/>
      <x:c r="F66" s="13"/>
      <x:c r="G66" s="13"/>
      <x:c r="I66" s="13"/>
      <x:c r="J66" s="13"/>
      <x:c r="L66" s="13"/>
      <x:c r="M66" s="13"/>
    </x:row>
    <x:row r="67">
      <x:c r="A67" s="13"/>
      <x:c r="B67" s="13"/>
      <x:c r="C67" s="13"/>
      <x:c r="E67" s="13"/>
      <x:c r="F67" s="13"/>
      <x:c r="G67" s="13"/>
      <x:c r="I67" s="13"/>
      <x:c r="J67" s="13"/>
      <x:c r="L67" s="13"/>
      <x:c r="M67" s="13"/>
    </x:row>
    <x:row r="68">
      <x:c r="A68" s="13"/>
      <x:c r="B68" s="13"/>
      <x:c r="C68" s="13"/>
      <x:c r="E68" s="13"/>
      <x:c r="F68" s="13"/>
      <x:c r="G68" s="13"/>
      <x:c r="I68" s="13"/>
      <x:c r="J68" s="13"/>
      <x:c r="L68" s="13"/>
      <x:c r="M68" s="13"/>
    </x:row>
    <x:row r="69">
      <x:c r="A69" s="13"/>
      <x:c r="B69" s="13"/>
      <x:c r="C69" s="13"/>
      <x:c r="E69" s="13"/>
      <x:c r="F69" s="13"/>
      <x:c r="G69" s="13"/>
      <x:c r="I69" s="13"/>
      <x:c r="J69" s="13"/>
      <x:c r="L69" s="13"/>
      <x:c r="M69" s="13"/>
    </x:row>
    <x:row r="70">
      <x:c r="A70" s="13"/>
      <x:c r="B70" s="13"/>
      <x:c r="C70" s="13"/>
      <x:c r="E70" s="13"/>
      <x:c r="F70" s="13"/>
      <x:c r="G70" s="13"/>
      <x:c r="I70" s="13"/>
      <x:c r="J70" s="13"/>
      <x:c r="L70" s="13"/>
      <x:c r="M70" s="13"/>
    </x:row>
    <x:row r="71">
      <x:c r="A71" s="13"/>
      <x:c r="B71" s="13"/>
      <x:c r="C71" s="13"/>
      <x:c r="E71" s="13"/>
      <x:c r="F71" s="13"/>
      <x:c r="G71" s="13"/>
      <x:c r="I71" s="13"/>
      <x:c r="J71" s="13"/>
      <x:c r="L71" s="13"/>
      <x:c r="M71" s="13"/>
    </x:row>
    <x:row r="72">
      <x:c r="A72" s="13"/>
      <x:c r="B72" s="13"/>
      <x:c r="C72" s="13"/>
      <x:c r="E72" s="13"/>
      <x:c r="F72" s="13"/>
      <x:c r="G72" s="13"/>
      <x:c r="I72" s="13"/>
      <x:c r="J72" s="13"/>
      <x:c r="L72" s="13"/>
      <x:c r="M72" s="13"/>
    </x:row>
    <x:row r="73">
      <x:c r="A73" s="13"/>
      <x:c r="B73" s="13"/>
      <x:c r="C73" s="13"/>
      <x:c r="E73" s="13"/>
      <x:c r="F73" s="13"/>
      <x:c r="G73" s="13"/>
      <x:c r="I73" s="13"/>
      <x:c r="J73" s="13"/>
      <x:c r="L73" s="13"/>
      <x:c r="M73" s="13"/>
    </x:row>
    <x:row r="74">
      <x:c r="A74" s="13"/>
      <x:c r="B74" s="13"/>
      <x:c r="C74" s="13"/>
      <x:c r="E74" s="13"/>
      <x:c r="F74" s="13"/>
      <x:c r="G74" s="13"/>
      <x:c r="I74" s="13"/>
      <x:c r="J74" s="13"/>
      <x:c r="L74" s="13"/>
      <x:c r="M74" s="13"/>
    </x:row>
    <x:row r="75">
      <x:c r="A75" s="13"/>
      <x:c r="B75" s="13"/>
      <x:c r="C75" s="13"/>
      <x:c r="E75" s="13"/>
      <x:c r="F75" s="13"/>
      <x:c r="G75" s="13"/>
      <x:c r="I75" s="13"/>
      <x:c r="J75" s="13"/>
      <x:c r="L75" s="13"/>
      <x:c r="M75" s="13"/>
    </x:row>
    <x:row r="76">
      <x:c r="A76" s="13"/>
      <x:c r="B76" s="13"/>
      <x:c r="C76" s="13"/>
      <x:c r="E76" s="13"/>
      <x:c r="F76" s="13"/>
      <x:c r="G76" s="13"/>
      <x:c r="I76" s="13"/>
      <x:c r="J76" s="13"/>
      <x:c r="L76" s="13"/>
      <x:c r="M76" s="13"/>
    </x:row>
    <x:row r="77">
      <x:c r="A77" s="13"/>
      <x:c r="B77" s="13"/>
      <x:c r="C77" s="13"/>
      <x:c r="E77" s="13"/>
      <x:c r="F77" s="13"/>
      <x:c r="G77" s="13"/>
      <x:c r="I77" s="13"/>
      <x:c r="J77" s="13"/>
      <x:c r="L77" s="13"/>
      <x:c r="M77" s="13"/>
    </x:row>
    <x:row r="78">
      <x:c r="A78" s="13"/>
      <x:c r="B78" s="13"/>
      <x:c r="C78" s="13"/>
      <x:c r="E78" s="13"/>
      <x:c r="F78" s="13"/>
      <x:c r="G78" s="13"/>
      <x:c r="I78" s="13"/>
      <x:c r="J78" s="13"/>
      <x:c r="L78" s="13"/>
      <x:c r="M78" s="13"/>
    </x:row>
    <x:row r="79">
      <x:c r="A79" s="13"/>
      <x:c r="B79" s="13"/>
      <x:c r="C79" s="13"/>
      <x:c r="E79" s="13"/>
      <x:c r="F79" s="13"/>
      <x:c r="G79" s="13"/>
      <x:c r="I79" s="13"/>
      <x:c r="J79" s="13"/>
      <x:c r="L79" s="13"/>
      <x:c r="M79" s="13"/>
    </x:row>
    <x:row r="80">
      <x:c r="A80" s="13"/>
      <x:c r="B80" s="13"/>
      <x:c r="C80" s="13"/>
      <x:c r="E80" s="13"/>
      <x:c r="F80" s="13"/>
      <x:c r="G80" s="13"/>
      <x:c r="I80" s="13"/>
      <x:c r="J80" s="13"/>
      <x:c r="L80" s="13"/>
      <x:c r="M80" s="13"/>
    </x:row>
    <x:row r="81">
      <x:c r="A81" s="13"/>
      <x:c r="B81" s="13"/>
      <x:c r="C81" s="13"/>
      <x:c r="E81" s="13"/>
      <x:c r="F81" s="13"/>
      <x:c r="G81" s="13"/>
      <x:c r="I81" s="13"/>
      <x:c r="J81" s="13"/>
      <x:c r="L81" s="13"/>
      <x:c r="M81" s="13"/>
    </x:row>
    <x:row r="82">
      <x:c r="A82" s="13"/>
      <x:c r="B82" s="13"/>
      <x:c r="C82" s="13"/>
      <x:c r="E82" s="13"/>
      <x:c r="F82" s="13"/>
      <x:c r="G82" s="13"/>
      <x:c r="I82" s="13"/>
      <x:c r="J82" s="13"/>
      <x:c r="L82" s="13"/>
      <x:c r="M82" s="13"/>
    </x:row>
    <x:row r="83">
      <x:c r="A83" s="13"/>
      <x:c r="B83" s="13"/>
      <x:c r="C83" s="13"/>
      <x:c r="E83" s="13"/>
      <x:c r="F83" s="13"/>
      <x:c r="G83" s="13"/>
      <x:c r="I83" s="13"/>
      <x:c r="J83" s="13"/>
      <x:c r="L83" s="13"/>
      <x:c r="M83" s="13"/>
    </x:row>
    <x:row r="84">
      <x:c r="A84" s="13"/>
      <x:c r="B84" s="13"/>
      <x:c r="C84" s="13"/>
      <x:c r="E84" s="13"/>
      <x:c r="F84" s="13"/>
      <x:c r="G84" s="13"/>
      <x:c r="I84" s="13"/>
      <x:c r="J84" s="13"/>
      <x:c r="L84" s="13"/>
      <x:c r="M84" s="13"/>
    </x:row>
    <x:row r="85">
      <x:c r="A85" s="13"/>
      <x:c r="B85" s="13"/>
      <x:c r="C85" s="13"/>
      <x:c r="E85" s="13"/>
      <x:c r="F85" s="13"/>
      <x:c r="G85" s="13"/>
      <x:c r="I85" s="13"/>
      <x:c r="J85" s="13"/>
      <x:c r="L85" s="13"/>
      <x:c r="M85" s="13"/>
    </x:row>
    <x:row r="86">
      <x:c r="A86" s="13"/>
      <x:c r="B86" s="13"/>
      <x:c r="C86" s="13"/>
      <x:c r="E86" s="13"/>
      <x:c r="F86" s="13"/>
      <x:c r="G86" s="13"/>
      <x:c r="I86" s="13"/>
      <x:c r="J86" s="13"/>
      <x:c r="L86" s="13"/>
      <x:c r="M86" s="13"/>
    </x:row>
    <x:row r="87">
      <x:c r="A87" s="13"/>
      <x:c r="B87" s="13"/>
      <x:c r="C87" s="13"/>
      <x:c r="E87" s="13"/>
      <x:c r="F87" s="13"/>
      <x:c r="G87" s="13"/>
      <x:c r="I87" s="13"/>
      <x:c r="J87" s="13"/>
      <x:c r="L87" s="13"/>
      <x:c r="M87" s="13"/>
    </x:row>
    <x:row r="88">
      <x:c r="A88" s="13"/>
      <x:c r="B88" s="13"/>
      <x:c r="C88" s="13"/>
      <x:c r="E88" s="13"/>
      <x:c r="F88" s="13"/>
      <x:c r="G88" s="13"/>
      <x:c r="I88" s="13"/>
      <x:c r="J88" s="13"/>
      <x:c r="L88" s="13"/>
      <x:c r="M88" s="13"/>
    </x:row>
    <x:row r="89">
      <x:c r="A89" s="13"/>
      <x:c r="B89" s="13"/>
      <x:c r="C89" s="13"/>
      <x:c r="E89" s="13"/>
      <x:c r="F89" s="13"/>
      <x:c r="G89" s="13"/>
      <x:c r="I89" s="13"/>
      <x:c r="J89" s="13"/>
      <x:c r="L89" s="13"/>
      <x:c r="M89" s="13"/>
    </x:row>
    <x:row r="90">
      <x:c r="A90" s="13"/>
      <x:c r="B90" s="13"/>
      <x:c r="C90" s="13"/>
      <x:c r="E90" s="13"/>
      <x:c r="F90" s="13"/>
      <x:c r="G90" s="13"/>
      <x:c r="I90" s="13"/>
      <x:c r="J90" s="13"/>
      <x:c r="L90" s="13"/>
      <x:c r="M90" s="13"/>
    </x:row>
    <x:row r="91">
      <x:c r="A91" s="13"/>
      <x:c r="B91" s="13"/>
      <x:c r="C91" s="13"/>
      <x:c r="E91" s="13"/>
      <x:c r="F91" s="13"/>
      <x:c r="G91" s="13"/>
      <x:c r="I91" s="13"/>
      <x:c r="J91" s="13"/>
      <x:c r="L91" s="13"/>
      <x:c r="M91" s="13"/>
    </x:row>
    <x:row r="92">
      <x:c r="A92" s="13"/>
      <x:c r="B92" s="13"/>
      <x:c r="C92" s="13"/>
      <x:c r="E92" s="13"/>
      <x:c r="F92" s="13"/>
      <x:c r="G92" s="13"/>
      <x:c r="I92" s="13"/>
      <x:c r="J92" s="13"/>
      <x:c r="L92" s="13"/>
      <x:c r="M92" s="13"/>
    </x:row>
    <x:row r="93">
      <x:c r="A93" s="13"/>
      <x:c r="B93" s="13"/>
      <x:c r="C93" s="13"/>
      <x:c r="E93" s="13"/>
      <x:c r="F93" s="13"/>
      <x:c r="G93" s="13"/>
      <x:c r="I93" s="13"/>
      <x:c r="J93" s="13"/>
      <x:c r="L93" s="13"/>
      <x:c r="M93" s="13"/>
    </x:row>
    <x:row r="94">
      <x:c r="A94" s="13"/>
      <x:c r="B94" s="13"/>
      <x:c r="C94" s="13"/>
      <x:c r="E94" s="13"/>
      <x:c r="F94" s="13"/>
      <x:c r="G94" s="13"/>
      <x:c r="I94" s="13"/>
      <x:c r="J94" s="13"/>
      <x:c r="L94" s="13"/>
      <x:c r="M94" s="13"/>
    </x:row>
    <x:row r="95">
      <x:c r="A95" s="13"/>
      <x:c r="B95" s="13"/>
      <x:c r="C95" s="13"/>
      <x:c r="E95" s="13"/>
      <x:c r="F95" s="13"/>
      <x:c r="G95" s="13"/>
      <x:c r="I95" s="13"/>
      <x:c r="J95" s="13"/>
      <x:c r="L95" s="13"/>
      <x:c r="M95" s="13"/>
    </x:row>
    <x:row r="96">
      <x:c r="A96" s="13"/>
      <x:c r="B96" s="13"/>
      <x:c r="C96" s="13"/>
      <x:c r="E96" s="13"/>
      <x:c r="F96" s="13"/>
      <x:c r="G96" s="13"/>
      <x:c r="I96" s="13"/>
      <x:c r="J96" s="13"/>
    </x:row>
    <x:row r="97">
      <x:c r="A97" s="13"/>
      <x:c r="B97" s="13"/>
      <x:c r="C97" s="13"/>
      <x:c r="E97" s="13"/>
      <x:c r="F97" s="13"/>
      <x:c r="G97" s="13"/>
      <x:c r="I97" s="13"/>
      <x:c r="J97" s="13"/>
    </x:row>
    <x:row r="98">
      <x:c r="A98" s="13"/>
      <x:c r="B98" s="13"/>
      <x:c r="C98" s="13"/>
      <x:c r="E98" s="13"/>
      <x:c r="F98" s="13"/>
      <x:c r="G98" s="13"/>
      <x:c r="I98" s="13"/>
      <x:c r="J98" s="13"/>
    </x:row>
    <x:row r="99">
      <x:c r="A99" s="13"/>
      <x:c r="B99" s="13"/>
      <x:c r="C99" s="13"/>
      <x:c r="E99" s="13"/>
      <x:c r="F99" s="13"/>
      <x:c r="G99" s="13"/>
      <x:c r="I99" s="13"/>
      <x:c r="J99" s="13"/>
    </x:row>
    <x:row r="100">
      <x:c r="A100" s="13"/>
      <x:c r="B100" s="13"/>
      <x:c r="C100" s="13"/>
      <x:c r="E100" s="13"/>
      <x:c r="F100" s="13"/>
      <x:c r="G100" s="13"/>
      <x:c r="I100" s="13"/>
      <x:c r="J100" s="13"/>
    </x:row>
    <x:row r="101">
      <x:c r="A101" s="13"/>
      <x:c r="B101" s="13"/>
      <x:c r="C101" s="13"/>
      <x:c r="E101" s="13"/>
      <x:c r="F101" s="13"/>
      <x:c r="G101" s="13"/>
      <x:c r="I101" s="13"/>
      <x:c r="J101" s="13"/>
    </x:row>
    <x:row r="102">
      <x:c r="A102" s="13"/>
      <x:c r="B102" s="13"/>
      <x:c r="C102" s="13"/>
      <x:c r="E102" s="13"/>
      <x:c r="F102" s="13"/>
      <x:c r="G102" s="13"/>
      <x:c r="I102" s="13"/>
      <x:c r="J102" s="13"/>
    </x:row>
    <x:row r="103">
      <x:c r="A103" s="13"/>
      <x:c r="B103" s="13"/>
      <x:c r="C103" s="13"/>
      <x:c r="E103" s="13"/>
      <x:c r="F103" s="13"/>
      <x:c r="G103" s="13"/>
      <x:c r="I103" s="13"/>
      <x:c r="J103" s="13"/>
    </x:row>
    <x:row r="104">
      <x:c r="A104" s="13"/>
      <x:c r="B104" s="13"/>
      <x:c r="C104" s="13"/>
      <x:c r="E104" s="13"/>
      <x:c r="F104" s="13"/>
      <x:c r="G104" s="13"/>
      <x:c r="I104" s="13"/>
      <x:c r="J104" s="13"/>
    </x:row>
    <x:row r="105">
      <x:c r="A105" s="13"/>
      <x:c r="B105" s="13"/>
      <x:c r="C105" s="13"/>
      <x:c r="E105" s="13"/>
      <x:c r="F105" s="13"/>
      <x:c r="G105" s="13"/>
      <x:c r="I105" s="13"/>
      <x:c r="J105" s="13"/>
    </x:row>
    <x:row r="106">
      <x:c r="A106" s="13"/>
      <x:c r="B106" s="13"/>
      <x:c r="C106" s="13"/>
      <x:c r="E106" s="13"/>
      <x:c r="F106" s="13"/>
      <x:c r="G106" s="13"/>
      <x:c r="I106" s="13"/>
      <x:c r="J106" s="13"/>
    </x:row>
    <x:row r="107">
      <x:c r="A107" s="13"/>
      <x:c r="B107" s="13"/>
      <x:c r="C107" s="13"/>
      <x:c r="E107" s="13"/>
      <x:c r="F107" s="13"/>
      <x:c r="G107" s="13"/>
      <x:c r="I107" s="13"/>
      <x:c r="J107" s="13"/>
    </x:row>
    <x:row r="108">
      <x:c r="A108" s="13"/>
      <x:c r="B108" s="13"/>
      <x:c r="C108" s="13"/>
      <x:c r="E108" s="13"/>
      <x:c r="F108" s="13"/>
      <x:c r="G108" s="13"/>
      <x:c r="I108" s="13"/>
      <x:c r="J108" s="13"/>
    </x:row>
    <x:row r="109">
      <x:c r="A109" s="13"/>
      <x:c r="B109" s="13"/>
      <x:c r="C109" s="13"/>
      <x:c r="E109" s="13"/>
      <x:c r="F109" s="13"/>
      <x:c r="G109" s="13"/>
      <x:c r="I109" s="13"/>
      <x:c r="J109" s="13"/>
    </x:row>
    <x:row r="110">
      <x:c r="A110" s="13"/>
      <x:c r="B110" s="13"/>
      <x:c r="C110" s="13"/>
      <x:c r="E110" s="13"/>
      <x:c r="F110" s="13"/>
      <x:c r="G110" s="13"/>
      <x:c r="I110" s="13"/>
      <x:c r="J110" s="13"/>
    </x:row>
    <x:row r="111">
      <x:c r="A111" s="13"/>
      <x:c r="B111" s="13"/>
      <x:c r="C111" s="13"/>
      <x:c r="E111" s="13"/>
      <x:c r="F111" s="13"/>
      <x:c r="G111" s="13"/>
      <x:c r="I111" s="13"/>
      <x:c r="J111" s="13"/>
    </x:row>
    <x:row r="112">
      <x:c r="A112" s="13"/>
      <x:c r="B112" s="13"/>
      <x:c r="C112" s="13"/>
      <x:c r="E112" s="13"/>
      <x:c r="F112" s="13"/>
      <x:c r="G112" s="13"/>
      <x:c r="I112" s="13"/>
      <x:c r="J112" s="13"/>
    </x:row>
    <x:row r="113">
      <x:c r="A113" s="13"/>
      <x:c r="B113" s="13"/>
      <x:c r="C113" s="13"/>
      <x:c r="E113" s="13"/>
      <x:c r="F113" s="13"/>
      <x:c r="G113" s="13"/>
      <x:c r="I113" s="13"/>
      <x:c r="J113" s="13"/>
    </x:row>
    <x:row r="114">
      <x:c r="A114" s="13"/>
      <x:c r="B114" s="13"/>
      <x:c r="C114" s="13"/>
      <x:c r="E114" s="13"/>
      <x:c r="F114" s="13"/>
      <x:c r="G114" s="13"/>
      <x:c r="I114" s="13"/>
      <x:c r="J114" s="13"/>
    </x:row>
    <x:row r="115">
      <x:c r="A115" s="13"/>
      <x:c r="B115" s="13"/>
      <x:c r="C115" s="13"/>
      <x:c r="E115" s="13"/>
      <x:c r="F115" s="13"/>
      <x:c r="G115" s="13"/>
      <x:c r="I115" s="13"/>
      <x:c r="J115" s="13"/>
    </x:row>
    <x:row r="116">
      <x:c r="A116" s="13"/>
      <x:c r="B116" s="13"/>
      <x:c r="C116" s="13"/>
      <x:c r="E116" s="13"/>
      <x:c r="F116" s="13"/>
      <x:c r="G116" s="13"/>
      <x:c r="I116" s="13"/>
      <x:c r="J116" s="13"/>
    </x:row>
    <x:row r="117">
      <x:c r="A117" s="13"/>
      <x:c r="B117" s="13"/>
      <x:c r="C117" s="13"/>
      <x:c r="E117" s="13"/>
      <x:c r="F117" s="13"/>
      <x:c r="G117" s="13"/>
      <x:c r="I117" s="13"/>
      <x:c r="J117" s="13"/>
    </x:row>
    <x:row r="118">
      <x:c r="A118" s="13"/>
      <x:c r="B118" s="13"/>
      <x:c r="C118" s="13"/>
      <x:c r="E118" s="13"/>
      <x:c r="F118" s="13"/>
      <x:c r="G118" s="13"/>
      <x:c r="I118" s="13"/>
      <x:c r="J118" s="13"/>
    </x:row>
    <x:row r="119">
      <x:c r="A119" s="13"/>
      <x:c r="B119" s="13"/>
      <x:c r="C119" s="13"/>
      <x:c r="E119" s="13"/>
      <x:c r="F119" s="13"/>
      <x:c r="G119" s="13"/>
      <x:c r="I119" s="13"/>
      <x:c r="J119" s="13"/>
    </x:row>
    <x:row r="120">
      <x:c r="A120" s="13"/>
      <x:c r="B120" s="13"/>
      <x:c r="C120" s="13"/>
      <x:c r="E120" s="13"/>
      <x:c r="F120" s="13"/>
      <x:c r="G120" s="13"/>
      <x:c r="I120" s="13"/>
      <x:c r="J120" s="13"/>
    </x:row>
    <x:row r="121">
      <x:c r="A121" s="13"/>
      <x:c r="B121" s="13"/>
      <x:c r="C121" s="13"/>
      <x:c r="E121" s="13"/>
      <x:c r="F121" s="13"/>
      <x:c r="G121" s="13"/>
      <x:c r="I121" s="13"/>
      <x:c r="J121" s="13"/>
    </x:row>
    <x:row r="122">
      <x:c r="A122" s="13"/>
      <x:c r="B122" s="13"/>
      <x:c r="C122" s="13"/>
      <x:c r="E122" s="13"/>
      <x:c r="F122" s="13"/>
      <x:c r="G122" s="13"/>
      <x:c r="I122" s="13"/>
      <x:c r="J122" s="13"/>
    </x:row>
    <x:row r="123">
      <x:c r="A123" s="13"/>
      <x:c r="B123" s="13"/>
      <x:c r="C123" s="13"/>
      <x:c r="E123" s="13"/>
      <x:c r="F123" s="13"/>
      <x:c r="G123" s="13"/>
      <x:c r="I123" s="13"/>
      <x:c r="J123" s="13"/>
    </x:row>
    <x:row r="124">
      <x:c r="A124" s="13"/>
      <x:c r="B124" s="13"/>
      <x:c r="C124" s="13"/>
      <x:c r="E124" s="13"/>
      <x:c r="F124" s="13"/>
      <x:c r="G124" s="13"/>
      <x:c r="I124" s="13"/>
      <x:c r="J124" s="13"/>
    </x:row>
    <x:row r="125">
      <x:c r="A125" s="13"/>
      <x:c r="B125" s="13"/>
      <x:c r="C125" s="13"/>
      <x:c r="E125" s="13"/>
      <x:c r="F125" s="13"/>
      <x:c r="G125" s="13"/>
      <x:c r="I125" s="13"/>
      <x:c r="J125" s="13"/>
    </x:row>
    <x:row r="126">
      <x:c r="A126" s="13"/>
      <x:c r="B126" s="13"/>
      <x:c r="C126" s="13"/>
      <x:c r="E126" s="13"/>
      <x:c r="F126" s="13"/>
      <x:c r="G126" s="13"/>
      <x:c r="I126" s="13"/>
      <x:c r="J126" s="13"/>
    </x:row>
    <x:row r="127">
      <x:c r="A127" s="13"/>
      <x:c r="B127" s="13"/>
      <x:c r="C127" s="13"/>
      <x:c r="E127" s="13"/>
      <x:c r="F127" s="13"/>
      <x:c r="G127" s="13"/>
      <x:c r="I127" s="13"/>
      <x:c r="J127" s="13"/>
    </x:row>
    <x:row r="128">
      <x:c r="A128" s="13"/>
      <x:c r="B128" s="13"/>
      <x:c r="C128" s="13"/>
      <x:c r="E128" s="13"/>
      <x:c r="F128" s="13"/>
      <x:c r="G128" s="13"/>
      <x:c r="I128" s="13"/>
      <x:c r="J128" s="13"/>
    </x:row>
    <x:row r="129">
      <x:c r="A129" s="13"/>
      <x:c r="B129" s="13"/>
      <x:c r="C129" s="13"/>
      <x:c r="E129" s="13"/>
      <x:c r="F129" s="13"/>
      <x:c r="G129" s="13"/>
      <x:c r="I129" s="13"/>
      <x:c r="J129" s="13"/>
    </x:row>
    <x:row r="130">
      <x:c r="A130" s="13"/>
      <x:c r="B130" s="13"/>
      <x:c r="C130" s="13"/>
      <x:c r="E130" s="13"/>
      <x:c r="F130" s="13"/>
      <x:c r="G130" s="13"/>
      <x:c r="I130" s="13"/>
      <x:c r="J130" s="13"/>
    </x:row>
    <x:row r="131">
      <x:c r="A131" s="13"/>
      <x:c r="B131" s="13"/>
      <x:c r="C131" s="13"/>
      <x:c r="E131" s="13"/>
      <x:c r="F131" s="13"/>
      <x:c r="G131" s="13"/>
      <x:c r="I131" s="13"/>
      <x:c r="J131" s="13"/>
    </x:row>
    <x:row r="132">
      <x:c r="A132" s="13"/>
      <x:c r="B132" s="13"/>
      <x:c r="C132" s="13"/>
      <x:c r="E132" s="13"/>
      <x:c r="F132" s="13"/>
      <x:c r="G132" s="13"/>
      <x:c r="I132" s="13"/>
      <x:c r="J132" s="13"/>
    </x:row>
    <x:row r="133">
      <x:c r="A133" s="13"/>
      <x:c r="B133" s="13"/>
      <x:c r="C133" s="13"/>
      <x:c r="E133" s="13"/>
      <x:c r="F133" s="13"/>
      <x:c r="G133" s="13"/>
      <x:c r="I133" s="13"/>
      <x:c r="J133" s="13"/>
    </x:row>
    <x:row r="134">
      <x:c r="A134" s="13"/>
      <x:c r="B134" s="13"/>
      <x:c r="C134" s="13"/>
      <x:c r="E134" s="13"/>
      <x:c r="F134" s="13"/>
      <x:c r="G134" s="13"/>
      <x:c r="I134" s="13"/>
      <x:c r="J134" s="13"/>
    </x:row>
    <x:row r="135">
      <x:c r="A135" s="13"/>
      <x:c r="B135" s="13"/>
      <x:c r="C135" s="13"/>
      <x:c r="E135" s="13"/>
      <x:c r="F135" s="13"/>
      <x:c r="G135" s="13"/>
      <x:c r="I135" s="13"/>
      <x:c r="J135" s="13"/>
    </x:row>
    <x:row r="136">
      <x:c r="A136" s="13"/>
      <x:c r="B136" s="13"/>
      <x:c r="C136" s="13"/>
      <x:c r="E136" s="13"/>
      <x:c r="F136" s="13"/>
      <x:c r="G136" s="13"/>
      <x:c r="I136" s="13"/>
      <x:c r="J136" s="13"/>
    </x:row>
    <x:row r="137">
      <x:c r="A137" s="13"/>
      <x:c r="B137" s="13"/>
      <x:c r="C137" s="13"/>
      <x:c r="E137" s="13"/>
      <x:c r="F137" s="13"/>
      <x:c r="G137" s="13"/>
      <x:c r="I137" s="13"/>
      <x:c r="J137" s="13"/>
    </x:row>
    <x:row r="138">
      <x:c r="A138" s="13"/>
      <x:c r="B138" s="13"/>
      <x:c r="C138" s="13"/>
      <x:c r="E138" s="13"/>
      <x:c r="F138" s="13"/>
      <x:c r="G138" s="13"/>
      <x:c r="I138" s="13"/>
      <x:c r="J138" s="13"/>
    </x:row>
    <x:row r="139">
      <x:c r="A139" s="13"/>
      <x:c r="B139" s="13"/>
      <x:c r="C139" s="13"/>
      <x:c r="E139" s="13"/>
      <x:c r="F139" s="13"/>
      <x:c r="G139" s="13"/>
      <x:c r="I139" s="13"/>
      <x:c r="J139" s="13"/>
    </x:row>
    <x:row r="140">
      <x:c r="A140" s="13"/>
      <x:c r="B140" s="13"/>
      <x:c r="C140" s="13"/>
      <x:c r="E140" s="13"/>
      <x:c r="F140" s="13"/>
      <x:c r="G140" s="13"/>
      <x:c r="I140" s="13"/>
      <x:c r="J140" s="13"/>
    </x:row>
    <x:row r="141">
      <x:c r="A141" s="13"/>
      <x:c r="B141" s="13"/>
      <x:c r="C141" s="13"/>
      <x:c r="E141" s="13"/>
      <x:c r="F141" s="13"/>
      <x:c r="G141" s="13"/>
      <x:c r="I141" s="13"/>
      <x:c r="J141" s="13"/>
    </x:row>
    <x:row r="142">
      <x:c r="A142" s="13"/>
      <x:c r="B142" s="13"/>
      <x:c r="C142" s="13"/>
      <x:c r="E142" s="13"/>
      <x:c r="F142" s="13"/>
      <x:c r="G142" s="13"/>
      <x:c r="I142" s="13"/>
      <x:c r="J142" s="13"/>
    </x:row>
    <x:row r="143">
      <x:c r="A143" s="13"/>
      <x:c r="B143" s="13"/>
      <x:c r="C143" s="13"/>
      <x:c r="E143" s="13"/>
      <x:c r="F143" s="13"/>
      <x:c r="G143" s="13"/>
      <x:c r="I143" s="13"/>
      <x:c r="J143" s="13"/>
    </x:row>
    <x:row r="144">
      <x:c r="A144" s="13"/>
      <x:c r="B144" s="13"/>
      <x:c r="C144" s="13"/>
      <x:c r="E144" s="13"/>
      <x:c r="F144" s="13"/>
      <x:c r="G144" s="13"/>
      <x:c r="I144" s="13"/>
      <x:c r="J144" s="13"/>
    </x:row>
    <x:row r="145">
      <x:c r="A145" s="13"/>
      <x:c r="B145" s="13"/>
      <x:c r="C145" s="13"/>
      <x:c r="E145" s="13"/>
      <x:c r="F145" s="13"/>
      <x:c r="G145" s="13"/>
      <x:c r="I145" s="13"/>
      <x:c r="J145" s="13"/>
    </x:row>
  </x:sheetData>
  <x:mergeCells>
    <x:mergeCell ref="A1:Q2"/>
    <x:mergeCell ref="A3:Q3"/>
    <x:mergeCell ref="A45:C45"/>
    <x:mergeCell ref="E45:G45"/>
    <x:mergeCell ref="I45:J45"/>
    <x:mergeCell ref="L45:M45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4" hidden="0" customWidth="1"/>
    <x:col min="4" max="4" width="22" hidden="0" customWidth="1"/>
    <x:col min="5" max="5" width="28" hidden="0" customWidth="1"/>
    <x:col min="6" max="6" width="20" hidden="0" customWidth="1"/>
    <x:col min="7" max="7" width="18" hidden="0" customWidth="1"/>
    <x:col min="8" max="8" width="18" hidden="0" customWidth="1"/>
    <x:col min="9" max="9" width="14" hidden="0" customWidth="1"/>
    <x:col min="10" max="10" width="14" hidden="0" customWidth="1"/>
    <x:col min="11" max="11" width="15" hidden="0" customWidth="1"/>
    <x:col min="12" max="12" width="24" hidden="0" customWidth="1"/>
    <x:col min="13" max="13" width="26" hidden="0" customWidth="1"/>
    <x:col min="14" max="14" width="20" hidden="0" customWidth="1"/>
    <x:col min="15" max="15" width="19" hidden="0" customWidth="1"/>
    <x:col min="16" max="16" width="20" hidden="0" customWidth="1"/>
    <x:col min="17" max="17" width="17" hidden="0" customWidth="1"/>
    <x:col min="18" max="18" width="20" hidden="0" customWidth="1"/>
    <x:col min="19" max="19" width="18" hidden="0" customWidth="1"/>
    <x:col min="20" max="20" width="20" hidden="0" customWidth="1"/>
    <x:col min="21" max="21" width="18" hidden="0" customWidth="1"/>
    <x:col min="22" max="22" width="34" hidden="0" customWidth="1"/>
    <x:col min="23" max="23" width="20" hidden="0" customWidth="1"/>
    <x:col min="24" max="24" width="14" hidden="0" customWidth="1"/>
  </x:cols>
  <x:sheetData>
    <x:row r="1" ht="24" customHeight="1">
      <x:c r="A1" s="4" t="str">
        <x:v>TRANSACTION REVIEW &amp; QBO CORRECTION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  <x:c r="R1" s="4"/>
      <x:c r="S1" s="4"/>
      <x:c r="T1" s="4"/>
      <x:c r="U1" s="4"/>
      <x:c r="V1" s="4"/>
      <x:c r="W1" s="4"/>
      <x:c r="X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  <x:c r="R2" s="4"/>
      <x:c r="S2" s="4"/>
      <x:c r="T2" s="4"/>
      <x:c r="U2" s="4"/>
      <x:c r="V2" s="4"/>
      <x:c r="W2" s="4"/>
      <x:c r="X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  <x:c r="Q3" s="200" t="str">
        <x:v>FICTIONAL TRAINING DATA | Northstar Home Essentials LLC (Fictional Training Company) | Jan-Mar 2026 | Prepared by Lourivel Lorejo</x:v>
      </x:c>
      <x:c r="R3" s="200" t="str">
        <x:v>FICTIONAL TRAINING DATA | Northstar Home Essentials LLC (Fictional Training Company) | Jan-Mar 2026 | Prepared by Lourivel Lorejo</x:v>
      </x:c>
      <x:c r="S3" s="200" t="str">
        <x:v>FICTIONAL TRAINING DATA | Northstar Home Essentials LLC (Fictional Training Company) | Jan-Mar 2026 | Prepared by Lourivel Lorejo</x:v>
      </x:c>
      <x:c r="T3" s="200" t="str">
        <x:v>FICTIONAL TRAINING DATA | Northstar Home Essentials LLC (Fictional Training Company) | Jan-Mar 2026 | Prepared by Lourivel Lorejo</x:v>
      </x:c>
      <x:c r="U3" s="200" t="str">
        <x:v>FICTIONAL TRAINING DATA | Northstar Home Essentials LLC (Fictional Training Company) | Jan-Mar 2026 | Prepared by Lourivel Lorejo</x:v>
      </x:c>
      <x:c r="V3" s="200" t="str">
        <x:v>FICTIONAL TRAINING DATA | Northstar Home Essentials LLC (Fictional Training Company) | Jan-Mar 2026 | Prepared by Lourivel Lorejo</x:v>
      </x:c>
      <x:c r="W3" s="200" t="str">
        <x:v>FICTIONAL TRAINING DATA | Northstar Home Essentials LLC (Fictional Training Company) | Jan-Mar 2026 | Prepared by Lourivel Lorejo</x:v>
      </x:c>
      <x:c r="X3" s="200" t="str">
        <x:v>FICTIONAL TRAINING DATA | Northstar Home Essentials LLC (Fictional Training Company) | Jan-Mar 2026 | Prepared by Lourivel Lorejo</x:v>
      </x:c>
    </x:row>
    <x:row r="5">
      <x:c r="A5" s="75" t="str">
        <x:v>Retain Transaction ID or Bank Reference to prevent duplicates. Verify QuickBooks suggestions before posting.</x:v>
      </x:c>
      <x:c r="B5" s="75"/>
      <x:c r="C5" s="75"/>
      <x:c r="D5" s="75"/>
      <x:c r="E5" s="75"/>
      <x:c r="F5" s="75"/>
      <x:c r="G5" s="75"/>
      <x:c r="H5" s="75"/>
      <x:c r="I5" s="75"/>
      <x:c r="J5" s="75"/>
      <x:c r="K5" s="75"/>
      <x:c r="L5" s="75"/>
      <x:c r="M5" s="75"/>
      <x:c r="N5" s="75"/>
      <x:c r="O5" s="75"/>
      <x:c r="P5" s="75"/>
      <x:c r="Q5" s="75"/>
      <x:c r="R5" s="75"/>
      <x:c r="S5" s="75"/>
      <x:c r="T5" s="75"/>
      <x:c r="U5" s="75"/>
      <x:c r="V5" s="75"/>
      <x:c r="W5" s="75"/>
      <x:c r="X5" s="75"/>
    </x:row>
    <x:row r="6" ht="38" customHeight="1">
      <x:c r="A6" s="59" t="str">
        <x:v>Transaction ID</x:v>
      </x:c>
      <x:c r="B6" s="60" t="str">
        <x:v>Date</x:v>
      </x:c>
      <x:c r="C6" s="60" t="str">
        <x:v>Month (Auto)</x:v>
      </x:c>
      <x:c r="D6" s="60" t="str">
        <x:v>Bank / Card Account</x:v>
      </x:c>
      <x:c r="E6" s="60" t="str">
        <x:v>Description / Payee</x:v>
      </x:c>
      <x:c r="F6" s="60" t="str">
        <x:v>Transaction Type</x:v>
      </x:c>
      <x:c r="G6" s="60" t="str">
        <x:v>Customer / Vendor ID</x:v>
      </x:c>
      <x:c r="H6" s="60" t="str">
        <x:v>Project / Class</x:v>
      </x:c>
      <x:c r="I6" s="60" t="str">
        <x:v>Inflow</x:v>
      </x:c>
      <x:c r="J6" s="60" t="str">
        <x:v>Outflow</x:v>
      </x:c>
      <x:c r="K6" s="60" t="str">
        <x:v>Net Amount (Auto)</x:v>
      </x:c>
      <x:c r="L6" s="60" t="str">
        <x:v>Current QBO Category</x:v>
      </x:c>
      <x:c r="M6" s="60" t="str">
        <x:v>Recommended Category (XLOOKUP)</x:v>
      </x:c>
      <x:c r="N6" s="60" t="str">
        <x:v>Account Type (VLOOKUP)</x:v>
      </x:c>
      <x:c r="O6" s="60" t="str">
        <x:v>Correction Needed? (Auto)</x:v>
      </x:c>
      <x:c r="P6" s="60" t="str">
        <x:v>QBO Action</x:v>
      </x:c>
      <x:c r="Q6" s="60" t="str">
        <x:v>Receipt Status</x:v>
      </x:c>
      <x:c r="R6" s="60" t="str">
        <x:v>Reconciliation Status</x:v>
      </x:c>
      <x:c r="S6" s="60" t="str">
        <x:v>Review Status</x:v>
      </x:c>
      <x:c r="T6" s="60" t="str">
        <x:v>Duplicate Check (Auto)</x:v>
      </x:c>
      <x:c r="U6" s="60" t="str">
        <x:v>Bank Reference</x:v>
      </x:c>
      <x:c r="V6" s="60" t="str">
        <x:v>Notes / Client Clarification</x:v>
      </x:c>
      <x:c r="W6" s="60" t="str">
        <x:v>Owner / Assigned To</x:v>
      </x:c>
      <x:c r="X6" s="61" t="str">
        <x:v>Last Updated</x:v>
      </x:c>
    </x:row>
    <x:row r="7">
      <x:c r="A7" s="13" t="str">
        <x:v>TXN-2601001</x:v>
      </x:c>
      <x:c r="B7" s="14" t="n">
        <x:v>46024</x:v>
      </x:c>
      <x:c r="C7" s="76" t="str">
        <x:f>IF(B7="","",TEXT(B7,"mmm yyyy"))</x:f>
        <x:v>Jan 2026</x:v>
      </x:c>
      <x:c r="D7" s="13" t="str">
        <x:v>Operating Checking</x:v>
      </x:c>
      <x:c r="E7" s="13" t="str">
        <x:v>OWNER CONTRIBUTION</x:v>
      </x:c>
      <x:c r="F7" s="13" t="str">
        <x:v>Owner Contribution</x:v>
      </x:c>
      <x:c r="G7" s="13" t="str">
        <x:v>OWNER-001</x:v>
      </x:c>
      <x:c r="H7" s="13" t="str">
        <x:v>Corporate</x:v>
      </x:c>
      <x:c r="I7" s="77" t="n">
        <x:v>20000</x:v>
      </x:c>
      <x:c r="J7" s="77" t="n">
        <x:v>0</x:v>
      </x:c>
      <x:c r="K7" s="78" t="n">
        <x:f>IF(AND(I7="",J7=""),"",N(I7)-N(J7))</x:f>
        <x:v>20000</x:v>
      </x:c>
      <x:c r="L7" s="13" t="str">
        <x:v>Owner Contribution</x:v>
      </x:c>
      <x:c r="M7" s="76" t="str">
        <x:f>IF(E7="","",XLOOKUP(E7,'Lists &amp; COA'!$L$47:$L$95,'Lists &amp; COA'!$M$47:$M$95,""))</x:f>
        <x:v>Owner Contribution</x:v>
      </x:c>
      <x:c r="N7" s="76" t="str">
        <x:f>IF(M7="","",IFERROR(VLOOKUP(M7,'Lists &amp; COA'!$A$6:$C$39,2,FALSE),"Review"))</x:f>
        <x:v>Equity</x:v>
      </x:c>
      <x:c r="O7" s="76" t="str">
        <x:f>IF(OR(B7="",E7=""),"",IF(M7="","Review",IF(L7="","Review",IF(L7=M7,"No","Yes"))))</x:f>
        <x:v>No</x:v>
      </x:c>
      <x:c r="P7" s="13" t="str">
        <x:v>Add</x:v>
      </x:c>
      <x:c r="Q7" s="13" t="str">
        <x:v>Not Required</x:v>
      </x:c>
      <x:c r="R7" s="13" t="str">
        <x:v>Reconciled</x:v>
      </x:c>
      <x:c r="S7" s="13" t="str">
        <x:v>Verified</x:v>
      </x:c>
      <x:c r="T7" s="76" t="str">
        <x:f>IF(A7="","",IF(COUNTIF($A$7:$A$1006,A7)&gt;1,"Possible Duplicate","Unique"))</x:f>
        <x:v>Unique</x:v>
      </x:c>
      <x:c r="U7" s="13" t="str">
        <x:v>BOA-0102-001</x:v>
      </x:c>
      <x:c r="V7" s="13" t="str">
        <x:v>Initial operating capital for training scenario.</x:v>
      </x:c>
      <x:c r="W7" s="13" t="str">
        <x:v>Lourivel Lorejo</x:v>
      </x:c>
      <x:c r="X7" s="14" t="n">
        <x:v>46268</x:v>
      </x:c>
    </x:row>
    <x:row r="8">
      <x:c r="A8" s="13" t="str">
        <x:v>TXN-2601002</x:v>
      </x:c>
      <x:c r="B8" s="14" t="n">
        <x:v>46027</x:v>
      </x:c>
      <x:c r="C8" s="76" t="str">
        <x:f>IF(B8="","",TEXT(B8,"mmm yyyy"))</x:f>
        <x:v>Jan 2026</x:v>
      </x:c>
      <x:c r="D8" s="13" t="str">
        <x:v>Operating Checking</x:v>
      </x:c>
      <x:c r="E8" s="13" t="str">
        <x:v>BLUE RIDGE WHOLESALE</x:v>
      </x:c>
      <x:c r="F8" s="13" t="str">
        <x:v>Expense</x:v>
      </x:c>
      <x:c r="G8" s="13" t="str">
        <x:v>VEND-001</x:v>
      </x:c>
      <x:c r="H8" s="13" t="str">
        <x:v>Amazon FBA</x:v>
      </x:c>
      <x:c r="I8" s="77" t="n">
        <x:v>0</x:v>
      </x:c>
      <x:c r="J8" s="77" t="n">
        <x:v>7200</x:v>
      </x:c>
      <x:c r="K8" s="78" t="n">
        <x:f>IF(AND(I8="",J8=""),"",N(I8)-N(J8))</x:f>
        <x:v>-7200</x:v>
      </x:c>
      <x:c r="L8" s="13" t="str">
        <x:v>Office Supplies</x:v>
      </x:c>
      <x:c r="M8" s="76" t="str">
        <x:f>IF(E8="","",XLOOKUP(E8,'Lists &amp; COA'!$L$47:$L$95,'Lists &amp; COA'!$M$47:$M$95,""))</x:f>
        <x:v>Cost of Goods Sold</x:v>
      </x:c>
      <x:c r="N8" s="76" t="str">
        <x:f>IF(M8="","",IFERROR(VLOOKUP(M8,'Lists &amp; COA'!$A$6:$C$39,2,FALSE),"Review"))</x:f>
        <x:v>Cost of Goods Sold</x:v>
      </x:c>
      <x:c r="O8" s="76" t="str">
        <x:f>IF(OR(B8="",E8=""),"",IF(M8="","Review",IF(L8="","Review",IF(L8=M8,"No","Yes"))))</x:f>
        <x:v>Yes</x:v>
      </x:c>
      <x:c r="P8" s="13" t="str">
        <x:v>Undo &amp; Recategorize</x:v>
      </x:c>
      <x:c r="Q8" s="13" t="str">
        <x:v>Attached</x:v>
      </x:c>
      <x:c r="R8" s="13" t="str">
        <x:v>Reconciled</x:v>
      </x:c>
      <x:c r="S8" s="13" t="str">
        <x:v>Updated in QBO</x:v>
      </x:c>
      <x:c r="T8" s="76" t="str">
        <x:f>IF(A8="","",IF(COUNTIF($A$7:$A$1006,A8)&gt;1,"Possible Duplicate","Unique"))</x:f>
        <x:v>Unique</x:v>
      </x:c>
      <x:c r="U8" s="13" t="str">
        <x:v>ACH-0105-7200</x:v>
      </x:c>
      <x:c r="V8" s="13" t="str">
        <x:v>Inventory purchase; recategorize from Office Supplies to Cost of Goods Sold for this simplified training file.</x:v>
      </x:c>
      <x:c r="W8" s="13" t="str">
        <x:v>Lourivel Lorejo</x:v>
      </x:c>
      <x:c r="X8" s="14" t="n">
        <x:v>46268</x:v>
      </x:c>
    </x:row>
    <x:row r="9">
      <x:c r="A9" s="13" t="str">
        <x:v>TXN-2601003</x:v>
      </x:c>
      <x:c r="B9" s="14" t="n">
        <x:v>46030</x:v>
      </x:c>
      <x:c r="C9" s="76" t="str">
        <x:f>IF(B9="","",TEXT(B9,"mmm yyyy"))</x:f>
        <x:v>Jan 2026</x:v>
      </x:c>
      <x:c r="D9" s="13" t="str">
        <x:v>Operating Checking</x:v>
      </x:c>
      <x:c r="E9" s="13" t="str">
        <x:v>AMAZON MARKETPLACE SETTLEMENT</x:v>
      </x:c>
      <x:c r="F9" s="13" t="str">
        <x:v>Income</x:v>
      </x:c>
      <x:c r="G9" s="13" t="str">
        <x:v>CUST-003</x:v>
      </x:c>
      <x:c r="H9" s="13" t="str">
        <x:v>Amazon FBA</x:v>
      </x:c>
      <x:c r="I9" s="77" t="n">
        <x:v>4820</x:v>
      </x:c>
      <x:c r="J9" s="77" t="n">
        <x:v>0</x:v>
      </x:c>
      <x:c r="K9" s="78" t="n">
        <x:f>IF(AND(I9="",J9=""),"",N(I9)-N(J9))</x:f>
        <x:v>4820</x:v>
      </x:c>
      <x:c r="L9" s="13" t="str">
        <x:v>Sales / Service Income</x:v>
      </x:c>
      <x:c r="M9" s="76" t="str">
        <x:f>IF(E9="","",XLOOKUP(E9,'Lists &amp; COA'!$L$47:$L$95,'Lists &amp; COA'!$M$47:$M$95,""))</x:f>
        <x:v>Sales / Service Income</x:v>
      </x:c>
      <x:c r="N9" s="76" t="str">
        <x:f>IF(M9="","",IFERROR(VLOOKUP(M9,'Lists &amp; COA'!$A$6:$C$39,2,FALSE),"Review"))</x:f>
        <x:v>Income</x:v>
      </x:c>
      <x:c r="O9" s="76" t="str">
        <x:f>IF(OR(B9="",E9=""),"",IF(M9="","Review",IF(L9="","Review",IF(L9=M9,"No","Yes"))))</x:f>
        <x:v>No</x:v>
      </x:c>
      <x:c r="P9" s="13" t="str">
        <x:v>Match</x:v>
      </x:c>
      <x:c r="Q9" s="13" t="str">
        <x:v>Not Required</x:v>
      </x:c>
      <x:c r="R9" s="13" t="str">
        <x:v>Reconciled</x:v>
      </x:c>
      <x:c r="S9" s="13" t="str">
        <x:v>Verified</x:v>
      </x:c>
      <x:c r="T9" s="76" t="str">
        <x:f>IF(A9="","",IF(COUNTIF($A$7:$A$1006,A9)&gt;1,"Possible Duplicate","Unique"))</x:f>
        <x:v>Unique</x:v>
      </x:c>
      <x:c r="U9" s="13" t="str">
        <x:v>AMZ-SET-0108</x:v>
      </x:c>
      <x:c r="V9" s="13" t="str">
        <x:v>Net marketplace payout; retain settlement detail for sales, fees, refunds, and reserves.</x:v>
      </x:c>
      <x:c r="W9" s="13" t="str">
        <x:v>Lourivel Lorejo</x:v>
      </x:c>
      <x:c r="X9" s="14" t="n">
        <x:v>46268</x:v>
      </x:c>
    </x:row>
    <x:row r="10">
      <x:c r="A10" s="13" t="str">
        <x:v>TXN-2601004</x:v>
      </x:c>
      <x:c r="B10" s="14" t="n">
        <x:v>46034</x:v>
      </x:c>
      <x:c r="C10" s="76" t="str">
        <x:f>IF(B10="","",TEXT(B10,"mmm yyyy"))</x:f>
        <x:v>Jan 2026</x:v>
      </x:c>
      <x:c r="D10" s="13" t="str">
        <x:v>Operating Checking</x:v>
      </x:c>
      <x:c r="E10" s="13" t="str">
        <x:v>SHOPIFY PAYMENTS</x:v>
      </x:c>
      <x:c r="F10" s="13" t="str">
        <x:v>Income</x:v>
      </x:c>
      <x:c r="G10" s="13" t="str">
        <x:v>CUST-004</x:v>
      </x:c>
      <x:c r="H10" s="13" t="str">
        <x:v>Shopify DTC</x:v>
      </x:c>
      <x:c r="I10" s="77" t="n">
        <x:v>1310</x:v>
      </x:c>
      <x:c r="J10" s="77" t="n">
        <x:v>0</x:v>
      </x:c>
      <x:c r="K10" s="78" t="n">
        <x:f>IF(AND(I10="",J10=""),"",N(I10)-N(J10))</x:f>
        <x:v>1310</x:v>
      </x:c>
      <x:c r="L10" s="13" t="str">
        <x:v>Sales / Service Income</x:v>
      </x:c>
      <x:c r="M10" s="76" t="str">
        <x:f>IF(E10="","",XLOOKUP(E10,'Lists &amp; COA'!$L$47:$L$95,'Lists &amp; COA'!$M$47:$M$95,""))</x:f>
        <x:v>Sales / Service Income</x:v>
      </x:c>
      <x:c r="N10" s="76" t="str">
        <x:f>IF(M10="","",IFERROR(VLOOKUP(M10,'Lists &amp; COA'!$A$6:$C$39,2,FALSE),"Review"))</x:f>
        <x:v>Income</x:v>
      </x:c>
      <x:c r="O10" s="76" t="str">
        <x:f>IF(OR(B10="",E10=""),"",IF(M10="","Review",IF(L10="","Review",IF(L10=M10,"No","Yes"))))</x:f>
        <x:v>No</x:v>
      </x:c>
      <x:c r="P10" s="13" t="str">
        <x:v>Match</x:v>
      </x:c>
      <x:c r="Q10" s="13" t="str">
        <x:v>Not Required</x:v>
      </x:c>
      <x:c r="R10" s="13" t="str">
        <x:v>Reconciled</x:v>
      </x:c>
      <x:c r="S10" s="13" t="str">
        <x:v>Verified</x:v>
      </x:c>
      <x:c r="T10" s="76" t="str">
        <x:f>IF(A10="","",IF(COUNTIF($A$7:$A$1006,A10)&gt;1,"Possible Duplicate","Unique"))</x:f>
        <x:v>Unique</x:v>
      </x:c>
      <x:c r="U10" s="13" t="str">
        <x:v>SHP-0112</x:v>
      </x:c>
      <x:c r="V10" s="13" t="str">
        <x:v>Net direct-store payout.</x:v>
      </x:c>
      <x:c r="W10" s="13" t="str">
        <x:v>Lourivel Lorejo</x:v>
      </x:c>
      <x:c r="X10" s="14" t="n">
        <x:v>46268</x:v>
      </x:c>
    </x:row>
    <x:row r="11">
      <x:c r="A11" s="13" t="str">
        <x:v>TXN-2601005</x:v>
      </x:c>
      <x:c r="B11" s="14" t="n">
        <x:v>46039</x:v>
      </x:c>
      <x:c r="C11" s="76" t="str">
        <x:f>IF(B11="","",TEXT(B11,"mmm yyyy"))</x:f>
        <x:v>Jan 2026</x:v>
      </x:c>
      <x:c r="D11" s="13" t="str">
        <x:v>Operating Checking</x:v>
      </x:c>
      <x:c r="E11" s="13" t="str">
        <x:v>AMAZON ADVERTISING</x:v>
      </x:c>
      <x:c r="F11" s="13" t="str">
        <x:v>Expense</x:v>
      </x:c>
      <x:c r="G11" s="13" t="str">
        <x:v>VEND-003</x:v>
      </x:c>
      <x:c r="H11" s="13" t="str">
        <x:v>Amazon FBA</x:v>
      </x:c>
      <x:c r="I11" s="77" t="n">
        <x:v>0</x:v>
      </x:c>
      <x:c r="J11" s="77" t="n">
        <x:v>620</x:v>
      </x:c>
      <x:c r="K11" s="78" t="n">
        <x:f>IF(AND(I11="",J11=""),"",N(I11)-N(J11))</x:f>
        <x:v>-620</x:v>
      </x:c>
      <x:c r="L11" s="13" t="str">
        <x:v>Uncategorized</x:v>
      </x:c>
      <x:c r="M11" s="76" t="str">
        <x:f>IF(E11="","",XLOOKUP(E11,'Lists &amp; COA'!$L$47:$L$95,'Lists &amp; COA'!$M$47:$M$95,""))</x:f>
        <x:v>Advertising &amp; Marketing</x:v>
      </x:c>
      <x:c r="N11" s="76" t="str">
        <x:f>IF(M11="","",IFERROR(VLOOKUP(M11,'Lists &amp; COA'!$A$6:$C$39,2,FALSE),"Review"))</x:f>
        <x:v>Expense</x:v>
      </x:c>
      <x:c r="O11" s="76" t="str">
        <x:f>IF(OR(B11="",E11=""),"",IF(M11="","Review",IF(L11="","Review",IF(L11=M11,"No","Yes"))))</x:f>
        <x:v>Yes</x:v>
      </x:c>
      <x:c r="P11" s="13" t="str">
        <x:v>Undo &amp; Recategorize</x:v>
      </x:c>
      <x:c r="Q11" s="13" t="str">
        <x:v>Attached</x:v>
      </x:c>
      <x:c r="R11" s="13" t="str">
        <x:v>Reconciled</x:v>
      </x:c>
      <x:c r="S11" s="13" t="str">
        <x:v>Updated in QBO</x:v>
      </x:c>
      <x:c r="T11" s="76" t="str">
        <x:f>IF(A11="","",IF(COUNTIF($A$7:$A$1006,A11)&gt;1,"Possible Duplicate","Unique"))</x:f>
        <x:v>Unique</x:v>
      </x:c>
      <x:c r="U11" s="13" t="str">
        <x:v>ADS-0117</x:v>
      </x:c>
      <x:c r="V11" s="13" t="str">
        <x:v>Sponsored Products campaign charge; reviewed against campaign statement.</x:v>
      </x:c>
      <x:c r="W11" s="13" t="str">
        <x:v>Lourivel Lorejo</x:v>
      </x:c>
      <x:c r="X11" s="14" t="n">
        <x:v>46268</x:v>
      </x:c>
    </x:row>
    <x:row r="12">
      <x:c r="A12" s="13" t="str">
        <x:v>TXN-2601006</x:v>
      </x:c>
      <x:c r="B12" s="14" t="n">
        <x:v>46042</x:v>
      </x:c>
      <x:c r="C12" s="76" t="str">
        <x:f>IF(B12="","",TEXT(B12,"mmm yyyy"))</x:f>
        <x:v>Jan 2026</x:v>
      </x:c>
      <x:c r="D12" s="13" t="str">
        <x:v>Operating Checking</x:v>
      </x:c>
      <x:c r="E12" s="13" t="str">
        <x:v>SHIPRIGHT LOGISTICS</x:v>
      </x:c>
      <x:c r="F12" s="13" t="str">
        <x:v>Expense</x:v>
      </x:c>
      <x:c r="G12" s="13" t="str">
        <x:v>VEND-002</x:v>
      </x:c>
      <x:c r="H12" s="13" t="str">
        <x:v>Operations</x:v>
      </x:c>
      <x:c r="I12" s="77" t="n">
        <x:v>0</x:v>
      </x:c>
      <x:c r="J12" s="77" t="n">
        <x:v>285</x:v>
      </x:c>
      <x:c r="K12" s="78" t="n">
        <x:f>IF(AND(I12="",J12=""),"",N(I12)-N(J12))</x:f>
        <x:v>-285</x:v>
      </x:c>
      <x:c r="L12" s="13" t="str">
        <x:v>Cost of Goods Sold</x:v>
      </x:c>
      <x:c r="M12" s="76" t="str">
        <x:f>IF(E12="","",XLOOKUP(E12,'Lists &amp; COA'!$L$47:$L$95,'Lists &amp; COA'!$M$47:$M$95,""))</x:f>
        <x:v>Cost of Goods Sold</x:v>
      </x:c>
      <x:c r="N12" s="76" t="str">
        <x:f>IF(M12="","",IFERROR(VLOOKUP(M12,'Lists &amp; COA'!$A$6:$C$39,2,FALSE),"Review"))</x:f>
        <x:v>Cost of Goods Sold</x:v>
      </x:c>
      <x:c r="O12" s="76" t="str">
        <x:f>IF(OR(B12="",E12=""),"",IF(M12="","Review",IF(L12="","Review",IF(L12=M12,"No","Yes"))))</x:f>
        <x:v>No</x:v>
      </x:c>
      <x:c r="P12" s="13" t="str">
        <x:v>Add</x:v>
      </x:c>
      <x:c r="Q12" s="13" t="str">
        <x:v>Attached</x:v>
      </x:c>
      <x:c r="R12" s="13" t="str">
        <x:v>Reconciled</x:v>
      </x:c>
      <x:c r="S12" s="13" t="str">
        <x:v>Verified</x:v>
      </x:c>
      <x:c r="T12" s="76" t="str">
        <x:f>IF(A12="","",IF(COUNTIF($A$7:$A$1006,A12)&gt;1,"Possible Duplicate","Unique"))</x:f>
        <x:v>Unique</x:v>
      </x:c>
      <x:c r="U12" s="13" t="str">
        <x:v>ACH-0120-0285</x:v>
      </x:c>
      <x:c r="V12" s="13" t="str">
        <x:v>Inbound freight and handling.</x:v>
      </x:c>
      <x:c r="W12" s="13" t="str">
        <x:v>Lourivel Lorejo</x:v>
      </x:c>
      <x:c r="X12" s="14" t="n">
        <x:v>46268</x:v>
      </x:c>
    </x:row>
    <x:row r="13">
      <x:c r="A13" s="13" t="str">
        <x:v>TXN-2601007</x:v>
      </x:c>
      <x:c r="B13" s="14" t="n">
        <x:v>46044</x:v>
      </x:c>
      <x:c r="C13" s="76" t="str">
        <x:f>IF(B13="","",TEXT(B13,"mmm yyyy"))</x:f>
        <x:v>Jan 2026</x:v>
      </x:c>
      <x:c r="D13" s="13" t="str">
        <x:v>Operating Checking</x:v>
      </x:c>
      <x:c r="E13" s="13" t="str">
        <x:v>AMAZON SELLER FEES</x:v>
      </x:c>
      <x:c r="F13" s="13" t="str">
        <x:v>Expense</x:v>
      </x:c>
      <x:c r="G13" s="13" t="str">
        <x:v>VEND-004</x:v>
      </x:c>
      <x:c r="H13" s="13" t="str">
        <x:v>Amazon FBA</x:v>
      </x:c>
      <x:c r="I13" s="77" t="n">
        <x:v>0</x:v>
      </x:c>
      <x:c r="J13" s="77" t="n">
        <x:v>410</x:v>
      </x:c>
      <x:c r="K13" s="78" t="n">
        <x:f>IF(AND(I13="",J13=""),"",N(I13)-N(J13))</x:f>
        <x:v>-410</x:v>
      </x:c>
      <x:c r="L13" s="13" t="str">
        <x:v>Advertising &amp; Marketing</x:v>
      </x:c>
      <x:c r="M13" s="76" t="str">
        <x:f>IF(E13="","",XLOOKUP(E13,'Lists &amp; COA'!$L$47:$L$95,'Lists &amp; COA'!$M$47:$M$95,""))</x:f>
        <x:v>Bank &amp; Merchant Fees</x:v>
      </x:c>
      <x:c r="N13" s="76" t="str">
        <x:f>IF(M13="","",IFERROR(VLOOKUP(M13,'Lists &amp; COA'!$A$6:$C$39,2,FALSE),"Review"))</x:f>
        <x:v>Expense</x:v>
      </x:c>
      <x:c r="O13" s="76" t="str">
        <x:f>IF(OR(B13="",E13=""),"",IF(M13="","Review",IF(L13="","Review",IF(L13=M13,"No","Yes"))))</x:f>
        <x:v>Yes</x:v>
      </x:c>
      <x:c r="P13" s="13" t="str">
        <x:v>Undo &amp; Recategorize</x:v>
      </x:c>
      <x:c r="Q13" s="13" t="str">
        <x:v>Not Required</x:v>
      </x:c>
      <x:c r="R13" s="13" t="str">
        <x:v>Reconciled</x:v>
      </x:c>
      <x:c r="S13" s="13" t="str">
        <x:v>Updated in QBO</x:v>
      </x:c>
      <x:c r="T13" s="76" t="str">
        <x:f>IF(A13="","",IF(COUNTIF($A$7:$A$1006,A13)&gt;1,"Possible Duplicate","Unique"))</x:f>
        <x:v>Unique</x:v>
      </x:c>
      <x:c r="U13" s="13" t="str">
        <x:v>AMZ-FEE-0122</x:v>
      </x:c>
      <x:c r="V13" s="13" t="str">
        <x:v>Referral and fulfillment fees; recategorize to Bank &amp; Merchant Fees in this training file.</x:v>
      </x:c>
      <x:c r="W13" s="13" t="str">
        <x:v>Lourivel Lorejo</x:v>
      </x:c>
      <x:c r="X13" s="14" t="n">
        <x:v>46268</x:v>
      </x:c>
    </x:row>
    <x:row r="14">
      <x:c r="A14" s="13" t="str">
        <x:v>TXN-2601008</x:v>
      </x:c>
      <x:c r="B14" s="14" t="n">
        <x:v>46047</x:v>
      </x:c>
      <x:c r="C14" s="76" t="str">
        <x:f>IF(B14="","",TEXT(B14,"mmm yyyy"))</x:f>
        <x:v>Jan 2026</x:v>
      </x:c>
      <x:c r="D14" s="13" t="str">
        <x:v>Operating Checking</x:v>
      </x:c>
      <x:c r="E14" s="13" t="str">
        <x:v>QUICKBOOKS ONLINE</x:v>
      </x:c>
      <x:c r="F14" s="13" t="str">
        <x:v>Expense</x:v>
      </x:c>
      <x:c r="G14" s="13" t="str">
        <x:v>VEND-005</x:v>
      </x:c>
      <x:c r="H14" s="13" t="str">
        <x:v>Operations</x:v>
      </x:c>
      <x:c r="I14" s="77" t="n">
        <x:v>0</x:v>
      </x:c>
      <x:c r="J14" s="77" t="n">
        <x:v>35</x:v>
      </x:c>
      <x:c r="K14" s="78" t="n">
        <x:f>IF(AND(I14="",J14=""),"",N(I14)-N(J14))</x:f>
        <x:v>-35</x:v>
      </x:c>
      <x:c r="L14" s="13" t="str">
        <x:v>Software &amp; Subscriptions</x:v>
      </x:c>
      <x:c r="M14" s="76" t="str">
        <x:f>IF(E14="","",XLOOKUP(E14,'Lists &amp; COA'!$L$47:$L$95,'Lists &amp; COA'!$M$47:$M$95,""))</x:f>
        <x:v>Software &amp; Subscriptions</x:v>
      </x:c>
      <x:c r="N14" s="76" t="str">
        <x:f>IF(M14="","",IFERROR(VLOOKUP(M14,'Lists &amp; COA'!$A$6:$C$39,2,FALSE),"Review"))</x:f>
        <x:v>Expense</x:v>
      </x:c>
      <x:c r="O14" s="76" t="str">
        <x:f>IF(OR(B14="",E14=""),"",IF(M14="","Review",IF(L14="","Review",IF(L14=M14,"No","Yes"))))</x:f>
        <x:v>No</x:v>
      </x:c>
      <x:c r="P14" s="13" t="str">
        <x:v>Match</x:v>
      </x:c>
      <x:c r="Q14" s="13" t="str">
        <x:v>Attached</x:v>
      </x:c>
      <x:c r="R14" s="13" t="str">
        <x:v>Reconciled</x:v>
      </x:c>
      <x:c r="S14" s="13" t="str">
        <x:v>Verified</x:v>
      </x:c>
      <x:c r="T14" s="76" t="str">
        <x:f>IF(A14="","",IF(COUNTIF($A$7:$A$1006,A14)&gt;1,"Possible Duplicate","Unique"))</x:f>
        <x:v>Unique</x:v>
      </x:c>
      <x:c r="U14" s="13" t="str">
        <x:v>CARD-0125-QBO</x:v>
      </x:c>
      <x:c r="V14" s="13" t="str">
        <x:v>Monthly accounting software subscription.</x:v>
      </x:c>
      <x:c r="W14" s="13" t="str">
        <x:v>Lourivel Lorejo</x:v>
      </x:c>
      <x:c r="X14" s="14" t="n">
        <x:v>46268</x:v>
      </x:c>
    </x:row>
    <x:row r="15">
      <x:c r="A15" s="13" t="str">
        <x:v>TXN-2601009</x:v>
      </x:c>
      <x:c r="B15" s="14" t="n">
        <x:v>46049</x:v>
      </x:c>
      <x:c r="C15" s="76" t="str">
        <x:f>IF(B15="","",TEXT(B15,"mmm yyyy"))</x:f>
        <x:v>Jan 2026</x:v>
      </x:c>
      <x:c r="D15" s="13" t="str">
        <x:v>Operating Checking</x:v>
      </x:c>
      <x:c r="E15" s="13" t="str">
        <x:v>OFFICE DEPOT</x:v>
      </x:c>
      <x:c r="F15" s="13" t="str">
        <x:v>Expense</x:v>
      </x:c>
      <x:c r="G15" s="13" t="str">
        <x:v>VEND-006</x:v>
      </x:c>
      <x:c r="H15" s="13" t="str">
        <x:v>Operations</x:v>
      </x:c>
      <x:c r="I15" s="77" t="n">
        <x:v>0</x:v>
      </x:c>
      <x:c r="J15" s="77" t="n">
        <x:v>124.5</x:v>
      </x:c>
      <x:c r="K15" s="78" t="n">
        <x:f>IF(AND(I15="",J15=""),"",N(I15)-N(J15))</x:f>
        <x:v>-124.5</x:v>
      </x:c>
      <x:c r="L15" s="13" t="str">
        <x:v>Office Supplies</x:v>
      </x:c>
      <x:c r="M15" s="76" t="str">
        <x:f>IF(E15="","",XLOOKUP(E15,'Lists &amp; COA'!$L$47:$L$95,'Lists &amp; COA'!$M$47:$M$95,""))</x:f>
        <x:v>Office Supplies</x:v>
      </x:c>
      <x:c r="N15" s="76" t="str">
        <x:f>IF(M15="","",IFERROR(VLOOKUP(M15,'Lists &amp; COA'!$A$6:$C$39,2,FALSE),"Review"))</x:f>
        <x:v>Expense</x:v>
      </x:c>
      <x:c r="O15" s="76" t="str">
        <x:f>IF(OR(B15="",E15=""),"",IF(M15="","Review",IF(L15="","Review",IF(L15=M15,"No","Yes"))))</x:f>
        <x:v>No</x:v>
      </x:c>
      <x:c r="P15" s="13" t="str">
        <x:v>Add</x:v>
      </x:c>
      <x:c r="Q15" s="13" t="str">
        <x:v>Requested</x:v>
      </x:c>
      <x:c r="R15" s="13" t="str">
        <x:v>Reconciled</x:v>
      </x:c>
      <x:c r="S15" s="13" t="str">
        <x:v>Waiting for Client</x:v>
      </x:c>
      <x:c r="T15" s="76" t="str">
        <x:f>IF(A15="","",IF(COUNTIF($A$7:$A$1006,A15)&gt;1,"Possible Duplicate","Unique"))</x:f>
        <x:v>Unique</x:v>
      </x:c>
      <x:c r="U15" s="13" t="str">
        <x:v>CARD-0127-OD</x:v>
      </x:c>
      <x:c r="V15" s="13" t="str">
        <x:v>Receipt requested and later supplied; see Client Questions.</x:v>
      </x:c>
      <x:c r="W15" s="13" t="str">
        <x:v>Lourivel Lorejo</x:v>
      </x:c>
      <x:c r="X15" s="14" t="n">
        <x:v>46268</x:v>
      </x:c>
    </x:row>
    <x:row r="16">
      <x:c r="A16" s="13" t="str">
        <x:v>TXN-2601010</x:v>
      </x:c>
      <x:c r="B16" s="14" t="n">
        <x:v>46053</x:v>
      </x:c>
      <x:c r="C16" s="76" t="str">
        <x:f>IF(B16="","",TEXT(B16,"mmm yyyy"))</x:f>
        <x:v>Jan 2026</x:v>
      </x:c>
      <x:c r="D16" s="13" t="str">
        <x:v>Operating Checking</x:v>
      </x:c>
      <x:c r="E16" s="13" t="str">
        <x:v>GUSTO PAYROLL</x:v>
      </x:c>
      <x:c r="F16" s="13" t="str">
        <x:v>Expense</x:v>
      </x:c>
      <x:c r="G16" s="13" t="str">
        <x:v>VEND-007</x:v>
      </x:c>
      <x:c r="H16" s="13" t="str">
        <x:v>Operations</x:v>
      </x:c>
      <x:c r="I16" s="77" t="n">
        <x:v>0</x:v>
      </x:c>
      <x:c r="J16" s="77" t="n">
        <x:v>1900</x:v>
      </x:c>
      <x:c r="K16" s="78" t="n">
        <x:f>IF(AND(I16="",J16=""),"",N(I16)-N(J16))</x:f>
        <x:v>-1900</x:v>
      </x:c>
      <x:c r="L16" s="13" t="str">
        <x:v>Payroll Expense</x:v>
      </x:c>
      <x:c r="M16" s="76" t="str">
        <x:f>IF(E16="","",XLOOKUP(E16,'Lists &amp; COA'!$L$47:$L$95,'Lists &amp; COA'!$M$47:$M$95,""))</x:f>
        <x:v>Payroll Expense</x:v>
      </x:c>
      <x:c r="N16" s="76" t="str">
        <x:f>IF(M16="","",IFERROR(VLOOKUP(M16,'Lists &amp; COA'!$A$6:$C$39,2,FALSE),"Review"))</x:f>
        <x:v>Expense</x:v>
      </x:c>
      <x:c r="O16" s="76" t="str">
        <x:f>IF(OR(B16="",E16=""),"",IF(M16="","Review",IF(L16="","Review",IF(L16=M16,"No","Yes"))))</x:f>
        <x:v>No</x:v>
      </x:c>
      <x:c r="P16" s="13" t="str">
        <x:v>Match</x:v>
      </x:c>
      <x:c r="Q16" s="13" t="str">
        <x:v>Attached</x:v>
      </x:c>
      <x:c r="R16" s="13" t="str">
        <x:v>Reconciled</x:v>
      </x:c>
      <x:c r="S16" s="13" t="str">
        <x:v>Verified</x:v>
      </x:c>
      <x:c r="T16" s="76" t="str">
        <x:f>IF(A16="","",IF(COUNTIF($A$7:$A$1006,A16)&gt;1,"Possible Duplicate","Unique"))</x:f>
        <x:v>Unique</x:v>
      </x:c>
      <x:c r="U16" s="13" t="str">
        <x:v>PAY-0131-NET</x:v>
      </x:c>
      <x:c r="V16" s="13" t="str">
        <x:v>Net payroll from approved payroll report.</x:v>
      </x:c>
      <x:c r="W16" s="13" t="str">
        <x:v>Lourivel Lorejo</x:v>
      </x:c>
      <x:c r="X16" s="14" t="n">
        <x:v>46268</x:v>
      </x:c>
    </x:row>
    <x:row r="17">
      <x:c r="A17" s="13" t="str">
        <x:v>TXN-2601011</x:v>
      </x:c>
      <x:c r="B17" s="14" t="n">
        <x:v>46053</x:v>
      </x:c>
      <x:c r="C17" s="76" t="str">
        <x:f>IF(B17="","",TEXT(B17,"mmm yyyy"))</x:f>
        <x:v>Jan 2026</x:v>
      </x:c>
      <x:c r="D17" s="13" t="str">
        <x:v>Operating Checking</x:v>
      </x:c>
      <x:c r="E17" s="13" t="str">
        <x:v>IRS EFTPS</x:v>
      </x:c>
      <x:c r="F17" s="13" t="str">
        <x:v>Expense</x:v>
      </x:c>
      <x:c r="G17" s="13" t="str">
        <x:v>VEND-008</x:v>
      </x:c>
      <x:c r="H17" s="13" t="str">
        <x:v>Operations</x:v>
      </x:c>
      <x:c r="I17" s="77" t="n">
        <x:v>0</x:v>
      </x:c>
      <x:c r="J17" s="77" t="n">
        <x:v>605</x:v>
      </x:c>
      <x:c r="K17" s="78" t="n">
        <x:f>IF(AND(I17="",J17=""),"",N(I17)-N(J17))</x:f>
        <x:v>-605</x:v>
      </x:c>
      <x:c r="L17" s="13" t="str">
        <x:v>Payroll Tax Expense</x:v>
      </x:c>
      <x:c r="M17" s="76" t="str">
        <x:f>IF(E17="","",XLOOKUP(E17,'Lists &amp; COA'!$L$47:$L$95,'Lists &amp; COA'!$M$47:$M$95,""))</x:f>
        <x:v>Payroll Tax Expense</x:v>
      </x:c>
      <x:c r="N17" s="76" t="str">
        <x:f>IF(M17="","",IFERROR(VLOOKUP(M17,'Lists &amp; COA'!$A$6:$C$39,2,FALSE),"Review"))</x:f>
        <x:v>Expense</x:v>
      </x:c>
      <x:c r="O17" s="76" t="str">
        <x:f>IF(OR(B17="",E17=""),"",IF(M17="","Review",IF(L17="","Review",IF(L17=M17,"No","Yes"))))</x:f>
        <x:v>No</x:v>
      </x:c>
      <x:c r="P17" s="13" t="str">
        <x:v>Match</x:v>
      </x:c>
      <x:c r="Q17" s="13" t="str">
        <x:v>Attached</x:v>
      </x:c>
      <x:c r="R17" s="13" t="str">
        <x:v>Reconciled</x:v>
      </x:c>
      <x:c r="S17" s="13" t="str">
        <x:v>Verified</x:v>
      </x:c>
      <x:c r="T17" s="76" t="str">
        <x:f>IF(A17="","",IF(COUNTIF($A$7:$A$1006,A17)&gt;1,"Possible Duplicate","Unique"))</x:f>
        <x:v>Unique</x:v>
      </x:c>
      <x:c r="U17" s="13" t="str">
        <x:v>EFTPS-0131</x:v>
      </x:c>
      <x:c r="V17" s="13" t="str">
        <x:v>Payroll tax payment from approved payroll report.</x:v>
      </x:c>
      <x:c r="W17" s="13" t="str">
        <x:v>Lourivel Lorejo</x:v>
      </x:c>
      <x:c r="X17" s="14" t="n">
        <x:v>46268</x:v>
      </x:c>
    </x:row>
    <x:row r="18">
      <x:c r="A18" s="13" t="str">
        <x:v>TXN-2601012</x:v>
      </x:c>
      <x:c r="B18" s="14" t="n">
        <x:v>46053</x:v>
      </x:c>
      <x:c r="C18" s="76" t="str">
        <x:f>IF(B18="","",TEXT(B18,"mmm yyyy"))</x:f>
        <x:v>Jan 2026</x:v>
      </x:c>
      <x:c r="D18" s="13" t="str">
        <x:v>Operating Checking</x:v>
      </x:c>
      <x:c r="E18" s="13" t="str">
        <x:v>SHIELDSURE INSURANCE</x:v>
      </x:c>
      <x:c r="F18" s="13" t="str">
        <x:v>Expense</x:v>
      </x:c>
      <x:c r="G18" s="13" t="str">
        <x:v>VEND-009</x:v>
      </x:c>
      <x:c r="H18" s="13" t="str">
        <x:v>Operations</x:v>
      </x:c>
      <x:c r="I18" s="77" t="n">
        <x:v>0</x:v>
      </x:c>
      <x:c r="J18" s="77" t="n">
        <x:v>95</x:v>
      </x:c>
      <x:c r="K18" s="78" t="n">
        <x:f>IF(AND(I18="",J18=""),"",N(I18)-N(J18))</x:f>
        <x:v>-95</x:v>
      </x:c>
      <x:c r="L18" s="13" t="str">
        <x:v>Insurance</x:v>
      </x:c>
      <x:c r="M18" s="76" t="str">
        <x:f>IF(E18="","",XLOOKUP(E18,'Lists &amp; COA'!$L$47:$L$95,'Lists &amp; COA'!$M$47:$M$95,""))</x:f>
        <x:v>Insurance</x:v>
      </x:c>
      <x:c r="N18" s="76" t="str">
        <x:f>IF(M18="","",IFERROR(VLOOKUP(M18,'Lists &amp; COA'!$A$6:$C$39,2,FALSE),"Review"))</x:f>
        <x:v>Expense</x:v>
      </x:c>
      <x:c r="O18" s="76" t="str">
        <x:f>IF(OR(B18="",E18=""),"",IF(M18="","Review",IF(L18="","Review",IF(L18=M18,"No","Yes"))))</x:f>
        <x:v>No</x:v>
      </x:c>
      <x:c r="P18" s="13" t="str">
        <x:v>Match</x:v>
      </x:c>
      <x:c r="Q18" s="13" t="str">
        <x:v>Attached</x:v>
      </x:c>
      <x:c r="R18" s="13" t="str">
        <x:v>Reconciled</x:v>
      </x:c>
      <x:c r="S18" s="13" t="str">
        <x:v>Verified</x:v>
      </x:c>
      <x:c r="T18" s="76" t="str">
        <x:f>IF(A18="","",IF(COUNTIF($A$7:$A$1006,A18)&gt;1,"Possible Duplicate","Unique"))</x:f>
        <x:v>Unique</x:v>
      </x:c>
      <x:c r="U18" s="13" t="str">
        <x:v>ACH-0131-INS</x:v>
      </x:c>
      <x:c r="V18" s="13" t="str">
        <x:v>Employee benefit premium.</x:v>
      </x:c>
      <x:c r="W18" s="13" t="str">
        <x:v>Lourivel Lorejo</x:v>
      </x:c>
      <x:c r="X18" s="14" t="n">
        <x:v>46268</x:v>
      </x:c>
    </x:row>
    <x:row r="19">
      <x:c r="A19" s="13" t="str">
        <x:v>TXN-2602001</x:v>
      </x:c>
      <x:c r="B19" s="14" t="n">
        <x:v>46055</x:v>
      </x:c>
      <x:c r="C19" s="76" t="str">
        <x:f>IF(B19="","",TEXT(B19,"mmm yyyy"))</x:f>
        <x:v>Feb 2026</x:v>
      </x:c>
      <x:c r="D19" s="13" t="str">
        <x:v>Operating Checking</x:v>
      </x:c>
      <x:c r="E19" s="13" t="str">
        <x:v>SHIPRIGHT LOGISTICS</x:v>
      </x:c>
      <x:c r="F19" s="13" t="str">
        <x:v>Expense</x:v>
      </x:c>
      <x:c r="G19" s="13" t="str">
        <x:v>VEND-002</x:v>
      </x:c>
      <x:c r="H19" s="13" t="str">
        <x:v>Operations</x:v>
      </x:c>
      <x:c r="I19" s="77" t="n">
        <x:v>0</x:v>
      </x:c>
      <x:c r="J19" s="77" t="n">
        <x:v>850</x:v>
      </x:c>
      <x:c r="K19" s="78" t="n">
        <x:f>IF(AND(I19="",J19=""),"",N(I19)-N(J19))</x:f>
        <x:v>-850</x:v>
      </x:c>
      <x:c r="L19" s="13" t="str">
        <x:v>Cost of Goods Sold</x:v>
      </x:c>
      <x:c r="M19" s="76" t="str">
        <x:f>IF(E19="","",XLOOKUP(E19,'Lists &amp; COA'!$L$47:$L$95,'Lists &amp; COA'!$M$47:$M$95,""))</x:f>
        <x:v>Cost of Goods Sold</x:v>
      </x:c>
      <x:c r="N19" s="76" t="str">
        <x:f>IF(M19="","",IFERROR(VLOOKUP(M19,'Lists &amp; COA'!$A$6:$C$39,2,FALSE),"Review"))</x:f>
        <x:v>Cost of Goods Sold</x:v>
      </x:c>
      <x:c r="O19" s="76" t="str">
        <x:f>IF(OR(B19="",E19=""),"",IF(M19="","Review",IF(L19="","Review",IF(L19=M19,"No","Yes"))))</x:f>
        <x:v>No</x:v>
      </x:c>
      <x:c r="P19" s="13" t="str">
        <x:v>Match</x:v>
      </x:c>
      <x:c r="Q19" s="13" t="str">
        <x:v>Attached</x:v>
      </x:c>
      <x:c r="R19" s="13" t="str">
        <x:v>Reconciled</x:v>
      </x:c>
      <x:c r="S19" s="13" t="str">
        <x:v>Verified</x:v>
      </x:c>
      <x:c r="T19" s="76" t="str">
        <x:f>IF(A19="","",IF(COUNTIF($A$7:$A$1006,A19)&gt;1,"Possible Duplicate","Unique"))</x:f>
        <x:v>Unique</x:v>
      </x:c>
      <x:c r="U19" s="13" t="str">
        <x:v>ACH-0202-0850</x:v>
      </x:c>
      <x:c r="V19" s="13" t="str">
        <x:v>Payment of BILL-2201.</x:v>
      </x:c>
      <x:c r="W19" s="13" t="str">
        <x:v>Lourivel Lorejo</x:v>
      </x:c>
      <x:c r="X19" s="14" t="n">
        <x:v>46268</x:v>
      </x:c>
    </x:row>
    <x:row r="20">
      <x:c r="A20" s="13" t="str">
        <x:v>TXN-2602002</x:v>
      </x:c>
      <x:c r="B20" s="14" t="n">
        <x:v>46058</x:v>
      </x:c>
      <x:c r="C20" s="76" t="str">
        <x:f>IF(B20="","",TEXT(B20,"mmm yyyy"))</x:f>
        <x:v>Feb 2026</x:v>
      </x:c>
      <x:c r="D20" s="13" t="str">
        <x:v>Operating Checking</x:v>
      </x:c>
      <x:c r="E20" s="13" t="str">
        <x:v>BLUE RIDGE WHOLESALE</x:v>
      </x:c>
      <x:c r="F20" s="13" t="str">
        <x:v>Expense</x:v>
      </x:c>
      <x:c r="G20" s="13" t="str">
        <x:v>VEND-001</x:v>
      </x:c>
      <x:c r="H20" s="13" t="str">
        <x:v>Amazon FBA</x:v>
      </x:c>
      <x:c r="I20" s="77" t="n">
        <x:v>0</x:v>
      </x:c>
      <x:c r="J20" s="77" t="n">
        <x:v>4200</x:v>
      </x:c>
      <x:c r="K20" s="78" t="n">
        <x:f>IF(AND(I20="",J20=""),"",N(I20)-N(J20))</x:f>
        <x:v>-4200</x:v>
      </x:c>
      <x:c r="L20" s="13" t="str">
        <x:v>Office Supplies</x:v>
      </x:c>
      <x:c r="M20" s="76" t="str">
        <x:f>IF(E20="","",XLOOKUP(E20,'Lists &amp; COA'!$L$47:$L$95,'Lists &amp; COA'!$M$47:$M$95,""))</x:f>
        <x:v>Cost of Goods Sold</x:v>
      </x:c>
      <x:c r="N20" s="76" t="str">
        <x:f>IF(M20="","",IFERROR(VLOOKUP(M20,'Lists &amp; COA'!$A$6:$C$39,2,FALSE),"Review"))</x:f>
        <x:v>Cost of Goods Sold</x:v>
      </x:c>
      <x:c r="O20" s="76" t="str">
        <x:f>IF(OR(B20="",E20=""),"",IF(M20="","Review",IF(L20="","Review",IF(L20=M20,"No","Yes"))))</x:f>
        <x:v>Yes</x:v>
      </x:c>
      <x:c r="P20" s="13" t="str">
        <x:v>Undo &amp; Recategorize</x:v>
      </x:c>
      <x:c r="Q20" s="13" t="str">
        <x:v>Attached</x:v>
      </x:c>
      <x:c r="R20" s="13" t="str">
        <x:v>Reconciled</x:v>
      </x:c>
      <x:c r="S20" s="13" t="str">
        <x:v>Updated in QBO</x:v>
      </x:c>
      <x:c r="T20" s="76" t="str">
        <x:f>IF(A20="","",IF(COUNTIF($A$7:$A$1006,A20)&gt;1,"Possible Duplicate","Unique"))</x:f>
        <x:v>Unique</x:v>
      </x:c>
      <x:c r="U20" s="13" t="str">
        <x:v>ACH-0205-4200</x:v>
      </x:c>
      <x:c r="V20" s="13" t="str">
        <x:v>Inventory purchase; corrected to Cost of Goods Sold for simplified training.</x:v>
      </x:c>
      <x:c r="W20" s="13" t="str">
        <x:v>Lourivel Lorejo</x:v>
      </x:c>
      <x:c r="X20" s="14" t="n">
        <x:v>46268</x:v>
      </x:c>
    </x:row>
    <x:row r="21">
      <x:c r="A21" s="13" t="str">
        <x:v>TXN-2602003</x:v>
      </x:c>
      <x:c r="B21" s="14" t="n">
        <x:v>46061</x:v>
      </x:c>
      <x:c r="C21" s="76" t="str">
        <x:f>IF(B21="","",TEXT(B21,"mmm yyyy"))</x:f>
        <x:v>Feb 2026</x:v>
      </x:c>
      <x:c r="D21" s="13" t="str">
        <x:v>Operating Checking</x:v>
      </x:c>
      <x:c r="E21" s="13" t="str">
        <x:v>BRIGHTNEST RETAIL ACH</x:v>
      </x:c>
      <x:c r="F21" s="13" t="str">
        <x:v>Income</x:v>
      </x:c>
      <x:c r="G21" s="13" t="str">
        <x:v>CUST-001</x:v>
      </x:c>
      <x:c r="H21" s="13" t="str">
        <x:v>Wholesale</x:v>
      </x:c>
      <x:c r="I21" s="77" t="n">
        <x:v>2200</x:v>
      </x:c>
      <x:c r="J21" s="77" t="n">
        <x:v>0</x:v>
      </x:c>
      <x:c r="K21" s="78" t="n">
        <x:f>IF(AND(I21="",J21=""),"",N(I21)-N(J21))</x:f>
        <x:v>2200</x:v>
      </x:c>
      <x:c r="L21" s="13" t="str">
        <x:v>Accounts Receivable</x:v>
      </x:c>
      <x:c r="M21" s="76" t="str">
        <x:f>IF(E21="","",XLOOKUP(E21,'Lists &amp; COA'!$L$47:$L$95,'Lists &amp; COA'!$M$47:$M$95,""))</x:f>
        <x:v>Accounts Receivable</x:v>
      </x:c>
      <x:c r="N21" s="76" t="str">
        <x:f>IF(M21="","",IFERROR(VLOOKUP(M21,'Lists &amp; COA'!$A$6:$C$39,2,FALSE),"Review"))</x:f>
        <x:v>Current Asset</x:v>
      </x:c>
      <x:c r="O21" s="76" t="str">
        <x:f>IF(OR(B21="",E21=""),"",IF(M21="","Review",IF(L21="","Review",IF(L21=M21,"No","Yes"))))</x:f>
        <x:v>No</x:v>
      </x:c>
      <x:c r="P21" s="13" t="str">
        <x:v>Match</x:v>
      </x:c>
      <x:c r="Q21" s="13" t="str">
        <x:v>Not Required</x:v>
      </x:c>
      <x:c r="R21" s="13" t="str">
        <x:v>Reconciled</x:v>
      </x:c>
      <x:c r="S21" s="13" t="str">
        <x:v>Verified</x:v>
      </x:c>
      <x:c r="T21" s="76" t="str">
        <x:f>IF(A21="","",IF(COUNTIF($A$7:$A$1006,A21)&gt;1,"Possible Duplicate","Unique"))</x:f>
        <x:v>Unique</x:v>
      </x:c>
      <x:c r="U21" s="13" t="str">
        <x:v>AR-0208-2200</x:v>
      </x:c>
      <x:c r="V21" s="13" t="str">
        <x:v>Payment applied to INV-2601.</x:v>
      </x:c>
      <x:c r="W21" s="13" t="str">
        <x:v>Lourivel Lorejo</x:v>
      </x:c>
      <x:c r="X21" s="14" t="n">
        <x:v>46268</x:v>
      </x:c>
    </x:row>
    <x:row r="22">
      <x:c r="A22" s="13" t="str">
        <x:v>TXN-2602004</x:v>
      </x:c>
      <x:c r="B22" s="14" t="n">
        <x:v>46063</x:v>
      </x:c>
      <x:c r="C22" s="76" t="str">
        <x:f>IF(B22="","",TEXT(B22,"mmm yyyy"))</x:f>
        <x:v>Feb 2026</x:v>
      </x:c>
      <x:c r="D22" s="13" t="str">
        <x:v>Operating Checking</x:v>
      </x:c>
      <x:c r="E22" s="13" t="str">
        <x:v>AMAZON MARKETPLACE SETTLEMENT</x:v>
      </x:c>
      <x:c r="F22" s="13" t="str">
        <x:v>Income</x:v>
      </x:c>
      <x:c r="G22" s="13" t="str">
        <x:v>CUST-003</x:v>
      </x:c>
      <x:c r="H22" s="13" t="str">
        <x:v>Amazon FBA</x:v>
      </x:c>
      <x:c r="I22" s="77" t="n">
        <x:v>6150</x:v>
      </x:c>
      <x:c r="J22" s="77" t="n">
        <x:v>0</x:v>
      </x:c>
      <x:c r="K22" s="78" t="n">
        <x:f>IF(AND(I22="",J22=""),"",N(I22)-N(J22))</x:f>
        <x:v>6150</x:v>
      </x:c>
      <x:c r="L22" s="13" t="str">
        <x:v>Sales / Service Income</x:v>
      </x:c>
      <x:c r="M22" s="76" t="str">
        <x:f>IF(E22="","",XLOOKUP(E22,'Lists &amp; COA'!$L$47:$L$95,'Lists &amp; COA'!$M$47:$M$95,""))</x:f>
        <x:v>Sales / Service Income</x:v>
      </x:c>
      <x:c r="N22" s="76" t="str">
        <x:f>IF(M22="","",IFERROR(VLOOKUP(M22,'Lists &amp; COA'!$A$6:$C$39,2,FALSE),"Review"))</x:f>
        <x:v>Income</x:v>
      </x:c>
      <x:c r="O22" s="76" t="str">
        <x:f>IF(OR(B22="",E22=""),"",IF(M22="","Review",IF(L22="","Review",IF(L22=M22,"No","Yes"))))</x:f>
        <x:v>No</x:v>
      </x:c>
      <x:c r="P22" s="13" t="str">
        <x:v>Match</x:v>
      </x:c>
      <x:c r="Q22" s="13" t="str">
        <x:v>Not Required</x:v>
      </x:c>
      <x:c r="R22" s="13" t="str">
        <x:v>Reconciled</x:v>
      </x:c>
      <x:c r="S22" s="13" t="str">
        <x:v>Verified</x:v>
      </x:c>
      <x:c r="T22" s="76" t="str">
        <x:f>IF(A22="","",IF(COUNTIF($A$7:$A$1006,A22)&gt;1,"Possible Duplicate","Unique"))</x:f>
        <x:v>Unique</x:v>
      </x:c>
      <x:c r="U22" s="13" t="str">
        <x:v>AMZ-SET-0210</x:v>
      </x:c>
      <x:c r="V22" s="13" t="str">
        <x:v>Net marketplace payout; settlement report retained.</x:v>
      </x:c>
      <x:c r="W22" s="13" t="str">
        <x:v>Lourivel Lorejo</x:v>
      </x:c>
      <x:c r="X22" s="14" t="n">
        <x:v>46268</x:v>
      </x:c>
    </x:row>
    <x:row r="23">
      <x:c r="A23" s="13" t="str">
        <x:v>TXN-2602005</x:v>
      </x:c>
      <x:c r="B23" s="14" t="n">
        <x:v>46067</x:v>
      </x:c>
      <x:c r="C23" s="76" t="str">
        <x:f>IF(B23="","",TEXT(B23,"mmm yyyy"))</x:f>
        <x:v>Feb 2026</x:v>
      </x:c>
      <x:c r="D23" s="13" t="str">
        <x:v>Operating Checking</x:v>
      </x:c>
      <x:c r="E23" s="13" t="str">
        <x:v>SHOPIFY PAYMENTS</x:v>
      </x:c>
      <x:c r="F23" s="13" t="str">
        <x:v>Income</x:v>
      </x:c>
      <x:c r="G23" s="13" t="str">
        <x:v>CUST-004</x:v>
      </x:c>
      <x:c r="H23" s="13" t="str">
        <x:v>Shopify DTC</x:v>
      </x:c>
      <x:c r="I23" s="77" t="n">
        <x:v>1725</x:v>
      </x:c>
      <x:c r="J23" s="77" t="n">
        <x:v>0</x:v>
      </x:c>
      <x:c r="K23" s="78" t="n">
        <x:f>IF(AND(I23="",J23=""),"",N(I23)-N(J23))</x:f>
        <x:v>1725</x:v>
      </x:c>
      <x:c r="L23" s="13" t="str">
        <x:v>Sales / Service Income</x:v>
      </x:c>
      <x:c r="M23" s="76" t="str">
        <x:f>IF(E23="","",XLOOKUP(E23,'Lists &amp; COA'!$L$47:$L$95,'Lists &amp; COA'!$M$47:$M$95,""))</x:f>
        <x:v>Sales / Service Income</x:v>
      </x:c>
      <x:c r="N23" s="76" t="str">
        <x:f>IF(M23="","",IFERROR(VLOOKUP(M23,'Lists &amp; COA'!$A$6:$C$39,2,FALSE),"Review"))</x:f>
        <x:v>Income</x:v>
      </x:c>
      <x:c r="O23" s="76" t="str">
        <x:f>IF(OR(B23="",E23=""),"",IF(M23="","Review",IF(L23="","Review",IF(L23=M23,"No","Yes"))))</x:f>
        <x:v>No</x:v>
      </x:c>
      <x:c r="P23" s="13" t="str">
        <x:v>Match</x:v>
      </x:c>
      <x:c r="Q23" s="13" t="str">
        <x:v>Not Required</x:v>
      </x:c>
      <x:c r="R23" s="13" t="str">
        <x:v>Reconciled</x:v>
      </x:c>
      <x:c r="S23" s="13" t="str">
        <x:v>Verified</x:v>
      </x:c>
      <x:c r="T23" s="76" t="str">
        <x:f>IF(A23="","",IF(COUNTIF($A$7:$A$1006,A23)&gt;1,"Possible Duplicate","Unique"))</x:f>
        <x:v>Unique</x:v>
      </x:c>
      <x:c r="U23" s="13" t="str">
        <x:v>SHP-0214</x:v>
      </x:c>
      <x:c r="V23" s="13" t="str">
        <x:v>Net direct-store payout.</x:v>
      </x:c>
      <x:c r="W23" s="13" t="str">
        <x:v>Lourivel Lorejo</x:v>
      </x:c>
      <x:c r="X23" s="14" t="n">
        <x:v>46268</x:v>
      </x:c>
    </x:row>
    <x:row r="24">
      <x:c r="A24" s="13" t="str">
        <x:v>TXN-2602006</x:v>
      </x:c>
      <x:c r="B24" s="14" t="n">
        <x:v>46070</x:v>
      </x:c>
      <x:c r="C24" s="76" t="str">
        <x:f>IF(B24="","",TEXT(B24,"mmm yyyy"))</x:f>
        <x:v>Feb 2026</x:v>
      </x:c>
      <x:c r="D24" s="13" t="str">
        <x:v>Operating Checking</x:v>
      </x:c>
      <x:c r="E24" s="13" t="str">
        <x:v>AMAZON ADVERTISING</x:v>
      </x:c>
      <x:c r="F24" s="13" t="str">
        <x:v>Expense</x:v>
      </x:c>
      <x:c r="G24" s="13" t="str">
        <x:v>VEND-003</x:v>
      </x:c>
      <x:c r="H24" s="13" t="str">
        <x:v>Amazon FBA</x:v>
      </x:c>
      <x:c r="I24" s="77" t="n">
        <x:v>0</x:v>
      </x:c>
      <x:c r="J24" s="77" t="n">
        <x:v>780</x:v>
      </x:c>
      <x:c r="K24" s="78" t="n">
        <x:f>IF(AND(I24="",J24=""),"",N(I24)-N(J24))</x:f>
        <x:v>-780</x:v>
      </x:c>
      <x:c r="L24" s="13" t="str">
        <x:v>Uncategorized</x:v>
      </x:c>
      <x:c r="M24" s="76" t="str">
        <x:f>IF(E24="","",XLOOKUP(E24,'Lists &amp; COA'!$L$47:$L$95,'Lists &amp; COA'!$M$47:$M$95,""))</x:f>
        <x:v>Advertising &amp; Marketing</x:v>
      </x:c>
      <x:c r="N24" s="76" t="str">
        <x:f>IF(M24="","",IFERROR(VLOOKUP(M24,'Lists &amp; COA'!$A$6:$C$39,2,FALSE),"Review"))</x:f>
        <x:v>Expense</x:v>
      </x:c>
      <x:c r="O24" s="76" t="str">
        <x:f>IF(OR(B24="",E24=""),"",IF(M24="","Review",IF(L24="","Review",IF(L24=M24,"No","Yes"))))</x:f>
        <x:v>Yes</x:v>
      </x:c>
      <x:c r="P24" s="13" t="str">
        <x:v>Undo &amp; Recategorize</x:v>
      </x:c>
      <x:c r="Q24" s="13" t="str">
        <x:v>Attached</x:v>
      </x:c>
      <x:c r="R24" s="13" t="str">
        <x:v>Reconciled</x:v>
      </x:c>
      <x:c r="S24" s="13" t="str">
        <x:v>Updated in QBO</x:v>
      </x:c>
      <x:c r="T24" s="76" t="str">
        <x:f>IF(A24="","",IF(COUNTIF($A$7:$A$1006,A24)&gt;1,"Possible Duplicate","Unique"))</x:f>
        <x:v>Unique</x:v>
      </x:c>
      <x:c r="U24" s="13" t="str">
        <x:v>ADS-0217</x:v>
      </x:c>
      <x:c r="V24" s="13" t="str">
        <x:v>Sponsored Products campaign charge.</x:v>
      </x:c>
      <x:c r="W24" s="13" t="str">
        <x:v>Lourivel Lorejo</x:v>
      </x:c>
      <x:c r="X24" s="14" t="n">
        <x:v>46268</x:v>
      </x:c>
    </x:row>
    <x:row r="25">
      <x:c r="A25" s="13" t="str">
        <x:v>TXN-2602007</x:v>
      </x:c>
      <x:c r="B25" s="14" t="n">
        <x:v>46073</x:v>
      </x:c>
      <x:c r="C25" s="76" t="str">
        <x:f>IF(B25="","",TEXT(B25,"mmm yyyy"))</x:f>
        <x:v>Feb 2026</x:v>
      </x:c>
      <x:c r="D25" s="13" t="str">
        <x:v>Operating Checking</x:v>
      </x:c>
      <x:c r="E25" s="13" t="str">
        <x:v>AMAZON SELLER FEES</x:v>
      </x:c>
      <x:c r="F25" s="13" t="str">
        <x:v>Expense</x:v>
      </x:c>
      <x:c r="G25" s="13" t="str">
        <x:v>VEND-004</x:v>
      </x:c>
      <x:c r="H25" s="13" t="str">
        <x:v>Amazon FBA</x:v>
      </x:c>
      <x:c r="I25" s="77" t="n">
        <x:v>0</x:v>
      </x:c>
      <x:c r="J25" s="77" t="n">
        <x:v>525</x:v>
      </x:c>
      <x:c r="K25" s="78" t="n">
        <x:f>IF(AND(I25="",J25=""),"",N(I25)-N(J25))</x:f>
        <x:v>-525</x:v>
      </x:c>
      <x:c r="L25" s="13" t="str">
        <x:v>Advertising &amp; Marketing</x:v>
      </x:c>
      <x:c r="M25" s="76" t="str">
        <x:f>IF(E25="","",XLOOKUP(E25,'Lists &amp; COA'!$L$47:$L$95,'Lists &amp; COA'!$M$47:$M$95,""))</x:f>
        <x:v>Bank &amp; Merchant Fees</x:v>
      </x:c>
      <x:c r="N25" s="76" t="str">
        <x:f>IF(M25="","",IFERROR(VLOOKUP(M25,'Lists &amp; COA'!$A$6:$C$39,2,FALSE),"Review"))</x:f>
        <x:v>Expense</x:v>
      </x:c>
      <x:c r="O25" s="76" t="str">
        <x:f>IF(OR(B25="",E25=""),"",IF(M25="","Review",IF(L25="","Review",IF(L25=M25,"No","Yes"))))</x:f>
        <x:v>Yes</x:v>
      </x:c>
      <x:c r="P25" s="13" t="str">
        <x:v>Undo &amp; Recategorize</x:v>
      </x:c>
      <x:c r="Q25" s="13" t="str">
        <x:v>Not Required</x:v>
      </x:c>
      <x:c r="R25" s="13" t="str">
        <x:v>Reconciled</x:v>
      </x:c>
      <x:c r="S25" s="13" t="str">
        <x:v>Updated in QBO</x:v>
      </x:c>
      <x:c r="T25" s="76" t="str">
        <x:f>IF(A25="","",IF(COUNTIF($A$7:$A$1006,A25)&gt;1,"Possible Duplicate","Unique"))</x:f>
        <x:v>Unique</x:v>
      </x:c>
      <x:c r="U25" s="13" t="str">
        <x:v>AMZ-FEE-0220</x:v>
      </x:c>
      <x:c r="V25" s="13" t="str">
        <x:v>Marketplace referral and fulfillment fees.</x:v>
      </x:c>
      <x:c r="W25" s="13" t="str">
        <x:v>Lourivel Lorejo</x:v>
      </x:c>
      <x:c r="X25" s="14" t="n">
        <x:v>46268</x:v>
      </x:c>
    </x:row>
    <x:row r="26">
      <x:c r="A26" s="13" t="str">
        <x:v>TXN-2602008</x:v>
      </x:c>
      <x:c r="B26" s="14" t="n">
        <x:v>46076</x:v>
      </x:c>
      <x:c r="C26" s="76" t="str">
        <x:f>IF(B26="","",TEXT(B26,"mmm yyyy"))</x:f>
        <x:v>Feb 2026</x:v>
      </x:c>
      <x:c r="D26" s="13" t="str">
        <x:v>Operating Checking</x:v>
      </x:c>
      <x:c r="E26" s="13" t="str">
        <x:v>SHIPRIGHT LOGISTICS</x:v>
      </x:c>
      <x:c r="F26" s="13" t="str">
        <x:v>Expense</x:v>
      </x:c>
      <x:c r="G26" s="13" t="str">
        <x:v>VEND-002</x:v>
      </x:c>
      <x:c r="H26" s="13" t="str">
        <x:v>Operations</x:v>
      </x:c>
      <x:c r="I26" s="77" t="n">
        <x:v>0</x:v>
      </x:c>
      <x:c r="J26" s="77" t="n">
        <x:v>310</x:v>
      </x:c>
      <x:c r="K26" s="78" t="n">
        <x:f>IF(AND(I26="",J26=""),"",N(I26)-N(J26))</x:f>
        <x:v>-310</x:v>
      </x:c>
      <x:c r="L26" s="13" t="str">
        <x:v>Cost of Goods Sold</x:v>
      </x:c>
      <x:c r="M26" s="76" t="str">
        <x:f>IF(E26="","",XLOOKUP(E26,'Lists &amp; COA'!$L$47:$L$95,'Lists &amp; COA'!$M$47:$M$95,""))</x:f>
        <x:v>Cost of Goods Sold</x:v>
      </x:c>
      <x:c r="N26" s="76" t="str">
        <x:f>IF(M26="","",IFERROR(VLOOKUP(M26,'Lists &amp; COA'!$A$6:$C$39,2,FALSE),"Review"))</x:f>
        <x:v>Cost of Goods Sold</x:v>
      </x:c>
      <x:c r="O26" s="76" t="str">
        <x:f>IF(OR(B26="",E26=""),"",IF(M26="","Review",IF(L26="","Review",IF(L26=M26,"No","Yes"))))</x:f>
        <x:v>No</x:v>
      </x:c>
      <x:c r="P26" s="13" t="str">
        <x:v>Match</x:v>
      </x:c>
      <x:c r="Q26" s="13" t="str">
        <x:v>Attached</x:v>
      </x:c>
      <x:c r="R26" s="13" t="str">
        <x:v>Reconciled</x:v>
      </x:c>
      <x:c r="S26" s="13" t="str">
        <x:v>Verified</x:v>
      </x:c>
      <x:c r="T26" s="76" t="str">
        <x:f>IF(A26="","",IF(COUNTIF($A$7:$A$1006,A26)&gt;1,"Possible Duplicate","Unique"))</x:f>
        <x:v>Unique</x:v>
      </x:c>
      <x:c r="U26" s="13" t="str">
        <x:v>ACH-0223-0310</x:v>
      </x:c>
      <x:c r="V26" s="13" t="str">
        <x:v>Inbound freight and handling.</x:v>
      </x:c>
      <x:c r="W26" s="13" t="str">
        <x:v>Lourivel Lorejo</x:v>
      </x:c>
      <x:c r="X26" s="14" t="n">
        <x:v>46268</x:v>
      </x:c>
    </x:row>
    <x:row r="27">
      <x:c r="A27" s="13" t="str">
        <x:v>TXN-2602009</x:v>
      </x:c>
      <x:c r="B27" s="14" t="n">
        <x:v>46078</x:v>
      </x:c>
      <x:c r="C27" s="76" t="str">
        <x:f>IF(B27="","",TEXT(B27,"mmm yyyy"))</x:f>
        <x:v>Feb 2026</x:v>
      </x:c>
      <x:c r="D27" s="13" t="str">
        <x:v>Operating Checking</x:v>
      </x:c>
      <x:c r="E27" s="13" t="str">
        <x:v>QUICKBOOKS ONLINE</x:v>
      </x:c>
      <x:c r="F27" s="13" t="str">
        <x:v>Expense</x:v>
      </x:c>
      <x:c r="G27" s="13" t="str">
        <x:v>VEND-005</x:v>
      </x:c>
      <x:c r="H27" s="13" t="str">
        <x:v>Operations</x:v>
      </x:c>
      <x:c r="I27" s="77" t="n">
        <x:v>0</x:v>
      </x:c>
      <x:c r="J27" s="77" t="n">
        <x:v>35</x:v>
      </x:c>
      <x:c r="K27" s="78" t="n">
        <x:f>IF(AND(I27="",J27=""),"",N(I27)-N(J27))</x:f>
        <x:v>-35</x:v>
      </x:c>
      <x:c r="L27" s="13" t="str">
        <x:v>Software &amp; Subscriptions</x:v>
      </x:c>
      <x:c r="M27" s="76" t="str">
        <x:f>IF(E27="","",XLOOKUP(E27,'Lists &amp; COA'!$L$47:$L$95,'Lists &amp; COA'!$M$47:$M$95,""))</x:f>
        <x:v>Software &amp; Subscriptions</x:v>
      </x:c>
      <x:c r="N27" s="76" t="str">
        <x:f>IF(M27="","",IFERROR(VLOOKUP(M27,'Lists &amp; COA'!$A$6:$C$39,2,FALSE),"Review"))</x:f>
        <x:v>Expense</x:v>
      </x:c>
      <x:c r="O27" s="76" t="str">
        <x:f>IF(OR(B27="",E27=""),"",IF(M27="","Review",IF(L27="","Review",IF(L27=M27,"No","Yes"))))</x:f>
        <x:v>No</x:v>
      </x:c>
      <x:c r="P27" s="13" t="str">
        <x:v>Match</x:v>
      </x:c>
      <x:c r="Q27" s="13" t="str">
        <x:v>Attached</x:v>
      </x:c>
      <x:c r="R27" s="13" t="str">
        <x:v>Reconciled</x:v>
      </x:c>
      <x:c r="S27" s="13" t="str">
        <x:v>Verified</x:v>
      </x:c>
      <x:c r="T27" s="76" t="str">
        <x:f>IF(A27="","",IF(COUNTIF($A$7:$A$1006,A27)&gt;1,"Possible Duplicate","Unique"))</x:f>
        <x:v>Unique</x:v>
      </x:c>
      <x:c r="U27" s="13" t="str">
        <x:v>CARD-0225-QBO</x:v>
      </x:c>
      <x:c r="V27" s="13" t="str">
        <x:v>Monthly accounting software subscription.</x:v>
      </x:c>
      <x:c r="W27" s="13" t="str">
        <x:v>Lourivel Lorejo</x:v>
      </x:c>
      <x:c r="X27" s="14" t="n">
        <x:v>46268</x:v>
      </x:c>
    </x:row>
    <x:row r="28">
      <x:c r="A28" s="13" t="str">
        <x:v>TXN-2602010</x:v>
      </x:c>
      <x:c r="B28" s="14" t="n">
        <x:v>46081</x:v>
      </x:c>
      <x:c r="C28" s="76" t="str">
        <x:f>IF(B28="","",TEXT(B28,"mmm yyyy"))</x:f>
        <x:v>Feb 2026</x:v>
      </x:c>
      <x:c r="D28" s="13" t="str">
        <x:v>Operating Checking</x:v>
      </x:c>
      <x:c r="E28" s="13" t="str">
        <x:v>GUSTO PAYROLL</x:v>
      </x:c>
      <x:c r="F28" s="13" t="str">
        <x:v>Expense</x:v>
      </x:c>
      <x:c r="G28" s="13" t="str">
        <x:v>VEND-007</x:v>
      </x:c>
      <x:c r="H28" s="13" t="str">
        <x:v>Operations</x:v>
      </x:c>
      <x:c r="I28" s="77" t="n">
        <x:v>0</x:v>
      </x:c>
      <x:c r="J28" s="77" t="n">
        <x:v>1998</x:v>
      </x:c>
      <x:c r="K28" s="78" t="n">
        <x:f>IF(AND(I28="",J28=""),"",N(I28)-N(J28))</x:f>
        <x:v>-1998</x:v>
      </x:c>
      <x:c r="L28" s="13" t="str">
        <x:v>Payroll Expense</x:v>
      </x:c>
      <x:c r="M28" s="76" t="str">
        <x:f>IF(E28="","",XLOOKUP(E28,'Lists &amp; COA'!$L$47:$L$95,'Lists &amp; COA'!$M$47:$M$95,""))</x:f>
        <x:v>Payroll Expense</x:v>
      </x:c>
      <x:c r="N28" s="76" t="str">
        <x:f>IF(M28="","",IFERROR(VLOOKUP(M28,'Lists &amp; COA'!$A$6:$C$39,2,FALSE),"Review"))</x:f>
        <x:v>Expense</x:v>
      </x:c>
      <x:c r="O28" s="76" t="str">
        <x:f>IF(OR(B28="",E28=""),"",IF(M28="","Review",IF(L28="","Review",IF(L28=M28,"No","Yes"))))</x:f>
        <x:v>No</x:v>
      </x:c>
      <x:c r="P28" s="13" t="str">
        <x:v>Match</x:v>
      </x:c>
      <x:c r="Q28" s="13" t="str">
        <x:v>Attached</x:v>
      </x:c>
      <x:c r="R28" s="13" t="str">
        <x:v>Reconciled</x:v>
      </x:c>
      <x:c r="S28" s="13" t="str">
        <x:v>Verified</x:v>
      </x:c>
      <x:c r="T28" s="76" t="str">
        <x:f>IF(A28="","",IF(COUNTIF($A$7:$A$1006,A28)&gt;1,"Possible Duplicate","Unique"))</x:f>
        <x:v>Unique</x:v>
      </x:c>
      <x:c r="U28" s="13" t="str">
        <x:v>PAY-0228-NET</x:v>
      </x:c>
      <x:c r="V28" s="13" t="str">
        <x:v>Net payroll from approved payroll report.</x:v>
      </x:c>
      <x:c r="W28" s="13" t="str">
        <x:v>Lourivel Lorejo</x:v>
      </x:c>
      <x:c r="X28" s="14" t="n">
        <x:v>46268</x:v>
      </x:c>
    </x:row>
    <x:row r="29">
      <x:c r="A29" s="13" t="str">
        <x:v>TXN-2602011</x:v>
      </x:c>
      <x:c r="B29" s="14" t="n">
        <x:v>46081</x:v>
      </x:c>
      <x:c r="C29" s="76" t="str">
        <x:f>IF(B29="","",TEXT(B29,"mmm yyyy"))</x:f>
        <x:v>Feb 2026</x:v>
      </x:c>
      <x:c r="D29" s="13" t="str">
        <x:v>Operating Checking</x:v>
      </x:c>
      <x:c r="E29" s="13" t="str">
        <x:v>IRS EFTPS</x:v>
      </x:c>
      <x:c r="F29" s="13" t="str">
        <x:v>Expense</x:v>
      </x:c>
      <x:c r="G29" s="13" t="str">
        <x:v>VEND-008</x:v>
      </x:c>
      <x:c r="H29" s="13" t="str">
        <x:v>Operations</x:v>
      </x:c>
      <x:c r="I29" s="77" t="n">
        <x:v>0</x:v>
      </x:c>
      <x:c r="J29" s="77" t="n">
        <x:v>636</x:v>
      </x:c>
      <x:c r="K29" s="78" t="n">
        <x:f>IF(AND(I29="",J29=""),"",N(I29)-N(J29))</x:f>
        <x:v>-636</x:v>
      </x:c>
      <x:c r="L29" s="13" t="str">
        <x:v>Payroll Tax Expense</x:v>
      </x:c>
      <x:c r="M29" s="76" t="str">
        <x:f>IF(E29="","",XLOOKUP(E29,'Lists &amp; COA'!$L$47:$L$95,'Lists &amp; COA'!$M$47:$M$95,""))</x:f>
        <x:v>Payroll Tax Expense</x:v>
      </x:c>
      <x:c r="N29" s="76" t="str">
        <x:f>IF(M29="","",IFERROR(VLOOKUP(M29,'Lists &amp; COA'!$A$6:$C$39,2,FALSE),"Review"))</x:f>
        <x:v>Expense</x:v>
      </x:c>
      <x:c r="O29" s="76" t="str">
        <x:f>IF(OR(B29="",E29=""),"",IF(M29="","Review",IF(L29="","Review",IF(L29=M29,"No","Yes"))))</x:f>
        <x:v>No</x:v>
      </x:c>
      <x:c r="P29" s="13" t="str">
        <x:v>Match</x:v>
      </x:c>
      <x:c r="Q29" s="13" t="str">
        <x:v>Attached</x:v>
      </x:c>
      <x:c r="R29" s="13" t="str">
        <x:v>Reconciled</x:v>
      </x:c>
      <x:c r="S29" s="13" t="str">
        <x:v>Verified</x:v>
      </x:c>
      <x:c r="T29" s="76" t="str">
        <x:f>IF(A29="","",IF(COUNTIF($A$7:$A$1006,A29)&gt;1,"Possible Duplicate","Unique"))</x:f>
        <x:v>Unique</x:v>
      </x:c>
      <x:c r="U29" s="13" t="str">
        <x:v>EFTPS-0228</x:v>
      </x:c>
      <x:c r="V29" s="13" t="str">
        <x:v>Payroll tax payment from approved payroll report.</x:v>
      </x:c>
      <x:c r="W29" s="13" t="str">
        <x:v>Lourivel Lorejo</x:v>
      </x:c>
      <x:c r="X29" s="14" t="n">
        <x:v>46268</x:v>
      </x:c>
    </x:row>
    <x:row r="30">
      <x:c r="A30" s="13" t="str">
        <x:v>TXN-2602012</x:v>
      </x:c>
      <x:c r="B30" s="14" t="n">
        <x:v>46081</x:v>
      </x:c>
      <x:c r="C30" s="76" t="str">
        <x:f>IF(B30="","",TEXT(B30,"mmm yyyy"))</x:f>
        <x:v>Feb 2026</x:v>
      </x:c>
      <x:c r="D30" s="13" t="str">
        <x:v>Operating Checking</x:v>
      </x:c>
      <x:c r="E30" s="13" t="str">
        <x:v>SHIELDSURE INSURANCE</x:v>
      </x:c>
      <x:c r="F30" s="13" t="str">
        <x:v>Expense</x:v>
      </x:c>
      <x:c r="G30" s="13" t="str">
        <x:v>VEND-009</x:v>
      </x:c>
      <x:c r="H30" s="13" t="str">
        <x:v>Operations</x:v>
      </x:c>
      <x:c r="I30" s="77" t="n">
        <x:v>0</x:v>
      </x:c>
      <x:c r="J30" s="77" t="n">
        <x:v>95</x:v>
      </x:c>
      <x:c r="K30" s="78" t="n">
        <x:f>IF(AND(I30="",J30=""),"",N(I30)-N(J30))</x:f>
        <x:v>-95</x:v>
      </x:c>
      <x:c r="L30" s="13" t="str">
        <x:v>Insurance</x:v>
      </x:c>
      <x:c r="M30" s="76" t="str">
        <x:f>IF(E30="","",XLOOKUP(E30,'Lists &amp; COA'!$L$47:$L$95,'Lists &amp; COA'!$M$47:$M$95,""))</x:f>
        <x:v>Insurance</x:v>
      </x:c>
      <x:c r="N30" s="76" t="str">
        <x:f>IF(M30="","",IFERROR(VLOOKUP(M30,'Lists &amp; COA'!$A$6:$C$39,2,FALSE),"Review"))</x:f>
        <x:v>Expense</x:v>
      </x:c>
      <x:c r="O30" s="76" t="str">
        <x:f>IF(OR(B30="",E30=""),"",IF(M30="","Review",IF(L30="","Review",IF(L30=M30,"No","Yes"))))</x:f>
        <x:v>No</x:v>
      </x:c>
      <x:c r="P30" s="13" t="str">
        <x:v>Match</x:v>
      </x:c>
      <x:c r="Q30" s="13" t="str">
        <x:v>Attached</x:v>
      </x:c>
      <x:c r="R30" s="13" t="str">
        <x:v>Reconciled</x:v>
      </x:c>
      <x:c r="S30" s="13" t="str">
        <x:v>Verified</x:v>
      </x:c>
      <x:c r="T30" s="76" t="str">
        <x:f>IF(A30="","",IF(COUNTIF($A$7:$A$1006,A30)&gt;1,"Possible Duplicate","Unique"))</x:f>
        <x:v>Unique</x:v>
      </x:c>
      <x:c r="U30" s="13" t="str">
        <x:v>ACH-0228-INS</x:v>
      </x:c>
      <x:c r="V30" s="13" t="str">
        <x:v>Employee benefit premium.</x:v>
      </x:c>
      <x:c r="W30" s="13" t="str">
        <x:v>Lourivel Lorejo</x:v>
      </x:c>
      <x:c r="X30" s="14" t="n">
        <x:v>46268</x:v>
      </x:c>
    </x:row>
    <x:row r="31">
      <x:c r="A31" s="13" t="str">
        <x:v>TXN-2603001</x:v>
      </x:c>
      <x:c r="B31" s="14" t="n">
        <x:v>46086</x:v>
      </x:c>
      <x:c r="C31" s="76" t="str">
        <x:f>IF(B31="","",TEXT(B31,"mmm yyyy"))</x:f>
        <x:v>Mar 2026</x:v>
      </x:c>
      <x:c r="D31" s="13" t="str">
        <x:v>Operating Checking</x:v>
      </x:c>
      <x:c r="E31" s="13" t="str">
        <x:v>BLUE RIDGE WHOLESALE</x:v>
      </x:c>
      <x:c r="F31" s="13" t="str">
        <x:v>Expense</x:v>
      </x:c>
      <x:c r="G31" s="13" t="str">
        <x:v>VEND-001</x:v>
      </x:c>
      <x:c r="H31" s="13" t="str">
        <x:v>Amazon FBA</x:v>
      </x:c>
      <x:c r="I31" s="77" t="n">
        <x:v>0</x:v>
      </x:c>
      <x:c r="J31" s="77" t="n">
        <x:v>5100</x:v>
      </x:c>
      <x:c r="K31" s="78" t="n">
        <x:f>IF(AND(I31="",J31=""),"",N(I31)-N(J31))</x:f>
        <x:v>-5100</x:v>
      </x:c>
      <x:c r="L31" s="13" t="str">
        <x:v>Office Supplies</x:v>
      </x:c>
      <x:c r="M31" s="76" t="str">
        <x:f>IF(E31="","",XLOOKUP(E31,'Lists &amp; COA'!$L$47:$L$95,'Lists &amp; COA'!$M$47:$M$95,""))</x:f>
        <x:v>Cost of Goods Sold</x:v>
      </x:c>
      <x:c r="N31" s="76" t="str">
        <x:f>IF(M31="","",IFERROR(VLOOKUP(M31,'Lists &amp; COA'!$A$6:$C$39,2,FALSE),"Review"))</x:f>
        <x:v>Cost of Goods Sold</x:v>
      </x:c>
      <x:c r="O31" s="76" t="str">
        <x:f>IF(OR(B31="",E31=""),"",IF(M31="","Review",IF(L31="","Review",IF(L31=M31,"No","Yes"))))</x:f>
        <x:v>Yes</x:v>
      </x:c>
      <x:c r="P31" s="13" t="str">
        <x:v>Undo &amp; Recategorize</x:v>
      </x:c>
      <x:c r="Q31" s="13" t="str">
        <x:v>Attached</x:v>
      </x:c>
      <x:c r="R31" s="13" t="str">
        <x:v>Reconciled</x:v>
      </x:c>
      <x:c r="S31" s="13" t="str">
        <x:v>Updated in QBO</x:v>
      </x:c>
      <x:c r="T31" s="76" t="str">
        <x:f>IF(A31="","",IF(COUNTIF($A$7:$A$1006,A31)&gt;1,"Possible Duplicate","Unique"))</x:f>
        <x:v>Unique</x:v>
      </x:c>
      <x:c r="U31" s="13" t="str">
        <x:v>ACH-0305-5100</x:v>
      </x:c>
      <x:c r="V31" s="13" t="str">
        <x:v>Inventory purchase; corrected to Cost of Goods Sold for simplified training.</x:v>
      </x:c>
      <x:c r="W31" s="13" t="str">
        <x:v>Lourivel Lorejo</x:v>
      </x:c>
      <x:c r="X31" s="14" t="n">
        <x:v>46268</x:v>
      </x:c>
    </x:row>
    <x:row r="32">
      <x:c r="A32" s="13" t="str">
        <x:v>TXN-2603002</x:v>
      </x:c>
      <x:c r="B32" s="14" t="n">
        <x:v>46088</x:v>
      </x:c>
      <x:c r="C32" s="76" t="str">
        <x:f>IF(B32="","",TEXT(B32,"mmm yyyy"))</x:f>
        <x:v>Mar 2026</x:v>
      </x:c>
      <x:c r="D32" s="13" t="str">
        <x:v>Operating Checking</x:v>
      </x:c>
      <x:c r="E32" s="13" t="str">
        <x:v>SHIPRIGHT LOGISTICS</x:v>
      </x:c>
      <x:c r="F32" s="13" t="str">
        <x:v>Expense</x:v>
      </x:c>
      <x:c r="G32" s="13" t="str">
        <x:v>VEND-002</x:v>
      </x:c>
      <x:c r="H32" s="13" t="str">
        <x:v>Operations</x:v>
      </x:c>
      <x:c r="I32" s="77" t="n">
        <x:v>0</x:v>
      </x:c>
      <x:c r="J32" s="77" t="n">
        <x:v>950</x:v>
      </x:c>
      <x:c r="K32" s="78" t="n">
        <x:f>IF(AND(I32="",J32=""),"",N(I32)-N(J32))</x:f>
        <x:v>-950</x:v>
      </x:c>
      <x:c r="L32" s="13" t="str">
        <x:v>Cost of Goods Sold</x:v>
      </x:c>
      <x:c r="M32" s="76" t="str">
        <x:f>IF(E32="","",XLOOKUP(E32,'Lists &amp; COA'!$L$47:$L$95,'Lists &amp; COA'!$M$47:$M$95,""))</x:f>
        <x:v>Cost of Goods Sold</x:v>
      </x:c>
      <x:c r="N32" s="76" t="str">
        <x:f>IF(M32="","",IFERROR(VLOOKUP(M32,'Lists &amp; COA'!$A$6:$C$39,2,FALSE),"Review"))</x:f>
        <x:v>Cost of Goods Sold</x:v>
      </x:c>
      <x:c r="O32" s="76" t="str">
        <x:f>IF(OR(B32="",E32=""),"",IF(M32="","Review",IF(L32="","Review",IF(L32=M32,"No","Yes"))))</x:f>
        <x:v>No</x:v>
      </x:c>
      <x:c r="P32" s="13" t="str">
        <x:v>Match</x:v>
      </x:c>
      <x:c r="Q32" s="13" t="str">
        <x:v>Attached</x:v>
      </x:c>
      <x:c r="R32" s="13" t="str">
        <x:v>Reconciled</x:v>
      </x:c>
      <x:c r="S32" s="13" t="str">
        <x:v>Verified</x:v>
      </x:c>
      <x:c r="T32" s="76" t="str">
        <x:f>IF(A32="","",IF(COUNTIF($A$7:$A$1006,A32)&gt;1,"Possible Duplicate","Unique"))</x:f>
        <x:v>Unique</x:v>
      </x:c>
      <x:c r="U32" s="13" t="str">
        <x:v>ACH-0307-0950</x:v>
      </x:c>
      <x:c r="V32" s="13" t="str">
        <x:v>Payment of BILL-0228.</x:v>
      </x:c>
      <x:c r="W32" s="13" t="str">
        <x:v>Lourivel Lorejo</x:v>
      </x:c>
      <x:c r="X32" s="14" t="n">
        <x:v>46268</x:v>
      </x:c>
    </x:row>
    <x:row r="33">
      <x:c r="A33" s="13" t="str">
        <x:v>TXN-2603003</x:v>
      </x:c>
      <x:c r="B33" s="14" t="n">
        <x:v>46091</x:v>
      </x:c>
      <x:c r="C33" s="76" t="str">
        <x:f>IF(B33="","",TEXT(B33,"mmm yyyy"))</x:f>
        <x:v>Mar 2026</x:v>
      </x:c>
      <x:c r="D33" s="13" t="str">
        <x:v>Operating Checking</x:v>
      </x:c>
      <x:c r="E33" s="13" t="str">
        <x:v>AMAZON MARKETPLACE SETTLEMENT</x:v>
      </x:c>
      <x:c r="F33" s="13" t="str">
        <x:v>Income</x:v>
      </x:c>
      <x:c r="G33" s="13" t="str">
        <x:v>CUST-003</x:v>
      </x:c>
      <x:c r="H33" s="13" t="str">
        <x:v>Amazon FBA</x:v>
      </x:c>
      <x:c r="I33" s="77" t="n">
        <x:v>7420</x:v>
      </x:c>
      <x:c r="J33" s="77" t="n">
        <x:v>0</x:v>
      </x:c>
      <x:c r="K33" s="78" t="n">
        <x:f>IF(AND(I33="",J33=""),"",N(I33)-N(J33))</x:f>
        <x:v>7420</x:v>
      </x:c>
      <x:c r="L33" s="13" t="str">
        <x:v>Sales / Service Income</x:v>
      </x:c>
      <x:c r="M33" s="76" t="str">
        <x:f>IF(E33="","",XLOOKUP(E33,'Lists &amp; COA'!$L$47:$L$95,'Lists &amp; COA'!$M$47:$M$95,""))</x:f>
        <x:v>Sales / Service Income</x:v>
      </x:c>
      <x:c r="N33" s="76" t="str">
        <x:f>IF(M33="","",IFERROR(VLOOKUP(M33,'Lists &amp; COA'!$A$6:$C$39,2,FALSE),"Review"))</x:f>
        <x:v>Income</x:v>
      </x:c>
      <x:c r="O33" s="76" t="str">
        <x:f>IF(OR(B33="",E33=""),"",IF(M33="","Review",IF(L33="","Review",IF(L33=M33,"No","Yes"))))</x:f>
        <x:v>No</x:v>
      </x:c>
      <x:c r="P33" s="13" t="str">
        <x:v>Match</x:v>
      </x:c>
      <x:c r="Q33" s="13" t="str">
        <x:v>Not Required</x:v>
      </x:c>
      <x:c r="R33" s="13" t="str">
        <x:v>Reconciled</x:v>
      </x:c>
      <x:c r="S33" s="13" t="str">
        <x:v>Verified</x:v>
      </x:c>
      <x:c r="T33" s="76" t="str">
        <x:f>IF(A33="","",IF(COUNTIF($A$7:$A$1006,A33)&gt;1,"Possible Duplicate","Unique"))</x:f>
        <x:v>Unique</x:v>
      </x:c>
      <x:c r="U33" s="13" t="str">
        <x:v>AMZ-SET-0310</x:v>
      </x:c>
      <x:c r="V33" s="13" t="str">
        <x:v>Net marketplace payout; settlement report retained.</x:v>
      </x:c>
      <x:c r="W33" s="13" t="str">
        <x:v>Lourivel Lorejo</x:v>
      </x:c>
      <x:c r="X33" s="14" t="n">
        <x:v>46268</x:v>
      </x:c>
    </x:row>
    <x:row r="34">
      <x:c r="A34" s="13" t="str">
        <x:v>TXN-2603004</x:v>
      </x:c>
      <x:c r="B34" s="14" t="n">
        <x:v>46093</x:v>
      </x:c>
      <x:c r="C34" s="76" t="str">
        <x:f>IF(B34="","",TEXT(B34,"mmm yyyy"))</x:f>
        <x:v>Mar 2026</x:v>
      </x:c>
      <x:c r="D34" s="13" t="str">
        <x:v>Operating Checking</x:v>
      </x:c>
      <x:c r="E34" s="13" t="str">
        <x:v>HARBOR AND HOME ACH</x:v>
      </x:c>
      <x:c r="F34" s="13" t="str">
        <x:v>Income</x:v>
      </x:c>
      <x:c r="G34" s="13" t="str">
        <x:v>CUST-002</x:v>
      </x:c>
      <x:c r="H34" s="13" t="str">
        <x:v>Wholesale</x:v>
      </x:c>
      <x:c r="I34" s="77" t="n">
        <x:v>3150</x:v>
      </x:c>
      <x:c r="J34" s="77" t="n">
        <x:v>0</x:v>
      </x:c>
      <x:c r="K34" s="78" t="n">
        <x:f>IF(AND(I34="",J34=""),"",N(I34)-N(J34))</x:f>
        <x:v>3150</x:v>
      </x:c>
      <x:c r="L34" s="13" t="str">
        <x:v>Accounts Receivable</x:v>
      </x:c>
      <x:c r="M34" s="76" t="str">
        <x:f>IF(E34="","",XLOOKUP(E34,'Lists &amp; COA'!$L$47:$L$95,'Lists &amp; COA'!$M$47:$M$95,""))</x:f>
        <x:v>Accounts Receivable</x:v>
      </x:c>
      <x:c r="N34" s="76" t="str">
        <x:f>IF(M34="","",IFERROR(VLOOKUP(M34,'Lists &amp; COA'!$A$6:$C$39,2,FALSE),"Review"))</x:f>
        <x:v>Current Asset</x:v>
      </x:c>
      <x:c r="O34" s="76" t="str">
        <x:f>IF(OR(B34="",E34=""),"",IF(M34="","Review",IF(L34="","Review",IF(L34=M34,"No","Yes"))))</x:f>
        <x:v>No</x:v>
      </x:c>
      <x:c r="P34" s="13" t="str">
        <x:v>Match</x:v>
      </x:c>
      <x:c r="Q34" s="13" t="str">
        <x:v>Not Required</x:v>
      </x:c>
      <x:c r="R34" s="13" t="str">
        <x:v>Reconciled</x:v>
      </x:c>
      <x:c r="S34" s="13" t="str">
        <x:v>Verified</x:v>
      </x:c>
      <x:c r="T34" s="76" t="str">
        <x:f>IF(A34="","",IF(COUNTIF($A$7:$A$1006,A34)&gt;1,"Possible Duplicate","Unique"))</x:f>
        <x:v>Unique</x:v>
      </x:c>
      <x:c r="U34" s="13" t="str">
        <x:v>AR-0312-3150</x:v>
      </x:c>
      <x:c r="V34" s="13" t="str">
        <x:v>Payment applied to INV-2602.</x:v>
      </x:c>
      <x:c r="W34" s="13" t="str">
        <x:v>Lourivel Lorejo</x:v>
      </x:c>
      <x:c r="X34" s="14" t="n">
        <x:v>46268</x:v>
      </x:c>
    </x:row>
    <x:row r="35">
      <x:c r="A35" s="13" t="str">
        <x:v>TXN-2603005</x:v>
      </x:c>
      <x:c r="B35" s="14" t="n">
        <x:v>46095</x:v>
      </x:c>
      <x:c r="C35" s="76" t="str">
        <x:f>IF(B35="","",TEXT(B35,"mmm yyyy"))</x:f>
        <x:v>Mar 2026</x:v>
      </x:c>
      <x:c r="D35" s="13" t="str">
        <x:v>Operating Checking</x:v>
      </x:c>
      <x:c r="E35" s="13" t="str">
        <x:v>SHOPIFY PAYMENTS</x:v>
      </x:c>
      <x:c r="F35" s="13" t="str">
        <x:v>Income</x:v>
      </x:c>
      <x:c r="G35" s="13" t="str">
        <x:v>CUST-004</x:v>
      </x:c>
      <x:c r="H35" s="13" t="str">
        <x:v>Shopify DTC</x:v>
      </x:c>
      <x:c r="I35" s="77" t="n">
        <x:v>1980</x:v>
      </x:c>
      <x:c r="J35" s="77" t="n">
        <x:v>0</x:v>
      </x:c>
      <x:c r="K35" s="78" t="n">
        <x:f>IF(AND(I35="",J35=""),"",N(I35)-N(J35))</x:f>
        <x:v>1980</x:v>
      </x:c>
      <x:c r="L35" s="13" t="str">
        <x:v>Sales / Service Income</x:v>
      </x:c>
      <x:c r="M35" s="76" t="str">
        <x:f>IF(E35="","",XLOOKUP(E35,'Lists &amp; COA'!$L$47:$L$95,'Lists &amp; COA'!$M$47:$M$95,""))</x:f>
        <x:v>Sales / Service Income</x:v>
      </x:c>
      <x:c r="N35" s="76" t="str">
        <x:f>IF(M35="","",IFERROR(VLOOKUP(M35,'Lists &amp; COA'!$A$6:$C$39,2,FALSE),"Review"))</x:f>
        <x:v>Income</x:v>
      </x:c>
      <x:c r="O35" s="76" t="str">
        <x:f>IF(OR(B35="",E35=""),"",IF(M35="","Review",IF(L35="","Review",IF(L35=M35,"No","Yes"))))</x:f>
        <x:v>No</x:v>
      </x:c>
      <x:c r="P35" s="13" t="str">
        <x:v>Match</x:v>
      </x:c>
      <x:c r="Q35" s="13" t="str">
        <x:v>Not Required</x:v>
      </x:c>
      <x:c r="R35" s="13" t="str">
        <x:v>Reconciled</x:v>
      </x:c>
      <x:c r="S35" s="13" t="str">
        <x:v>Verified</x:v>
      </x:c>
      <x:c r="T35" s="76" t="str">
        <x:f>IF(A35="","",IF(COUNTIF($A$7:$A$1006,A35)&gt;1,"Possible Duplicate","Unique"))</x:f>
        <x:v>Unique</x:v>
      </x:c>
      <x:c r="U35" s="13" t="str">
        <x:v>SHP-0314</x:v>
      </x:c>
      <x:c r="V35" s="13" t="str">
        <x:v>Net direct-store payout.</x:v>
      </x:c>
      <x:c r="W35" s="13" t="str">
        <x:v>Lourivel Lorejo</x:v>
      </x:c>
      <x:c r="X35" s="14" t="n">
        <x:v>46268</x:v>
      </x:c>
    </x:row>
    <x:row r="36">
      <x:c r="A36" s="13" t="str">
        <x:v>TXN-2603006</x:v>
      </x:c>
      <x:c r="B36" s="14" t="n">
        <x:v>46099</x:v>
      </x:c>
      <x:c r="C36" s="76" t="str">
        <x:f>IF(B36="","",TEXT(B36,"mmm yyyy"))</x:f>
        <x:v>Mar 2026</x:v>
      </x:c>
      <x:c r="D36" s="13" t="str">
        <x:v>Operating Checking</x:v>
      </x:c>
      <x:c r="E36" s="13" t="str">
        <x:v>AMAZON ADVERTISING</x:v>
      </x:c>
      <x:c r="F36" s="13" t="str">
        <x:v>Expense</x:v>
      </x:c>
      <x:c r="G36" s="13" t="str">
        <x:v>VEND-003</x:v>
      </x:c>
      <x:c r="H36" s="13" t="str">
        <x:v>Amazon FBA</x:v>
      </x:c>
      <x:c r="I36" s="77" t="n">
        <x:v>0</x:v>
      </x:c>
      <x:c r="J36" s="77" t="n">
        <x:v>910</x:v>
      </x:c>
      <x:c r="K36" s="78" t="n">
        <x:f>IF(AND(I36="",J36=""),"",N(I36)-N(J36))</x:f>
        <x:v>-910</x:v>
      </x:c>
      <x:c r="L36" s="13" t="str">
        <x:v>Uncategorized</x:v>
      </x:c>
      <x:c r="M36" s="76" t="str">
        <x:f>IF(E36="","",XLOOKUP(E36,'Lists &amp; COA'!$L$47:$L$95,'Lists &amp; COA'!$M$47:$M$95,""))</x:f>
        <x:v>Advertising &amp; Marketing</x:v>
      </x:c>
      <x:c r="N36" s="76" t="str">
        <x:f>IF(M36="","",IFERROR(VLOOKUP(M36,'Lists &amp; COA'!$A$6:$C$39,2,FALSE),"Review"))</x:f>
        <x:v>Expense</x:v>
      </x:c>
      <x:c r="O36" s="76" t="str">
        <x:f>IF(OR(B36="",E36=""),"",IF(M36="","Review",IF(L36="","Review",IF(L36=M36,"No","Yes"))))</x:f>
        <x:v>Yes</x:v>
      </x:c>
      <x:c r="P36" s="13" t="str">
        <x:v>Undo &amp; Recategorize</x:v>
      </x:c>
      <x:c r="Q36" s="13" t="str">
        <x:v>Attached</x:v>
      </x:c>
      <x:c r="R36" s="13" t="str">
        <x:v>Reconciled</x:v>
      </x:c>
      <x:c r="S36" s="13" t="str">
        <x:v>Updated in QBO</x:v>
      </x:c>
      <x:c r="T36" s="76" t="str">
        <x:f>IF(A36="","",IF(COUNTIF($A$7:$A$1006,A36)&gt;1,"Possible Duplicate","Unique"))</x:f>
        <x:v>Unique</x:v>
      </x:c>
      <x:c r="U36" s="13" t="str">
        <x:v>ADS-0318</x:v>
      </x:c>
      <x:c r="V36" s="13" t="str">
        <x:v>Sponsored Products campaign charge.</x:v>
      </x:c>
      <x:c r="W36" s="13" t="str">
        <x:v>Lourivel Lorejo</x:v>
      </x:c>
      <x:c r="X36" s="14" t="n">
        <x:v>46268</x:v>
      </x:c>
    </x:row>
    <x:row r="37">
      <x:c r="A37" s="13" t="str">
        <x:v>TXN-2603007</x:v>
      </x:c>
      <x:c r="B37" s="14" t="n">
        <x:v>46101</x:v>
      </x:c>
      <x:c r="C37" s="76" t="str">
        <x:f>IF(B37="","",TEXT(B37,"mmm yyyy"))</x:f>
        <x:v>Mar 2026</x:v>
      </x:c>
      <x:c r="D37" s="13" t="str">
        <x:v>Operating Checking</x:v>
      </x:c>
      <x:c r="E37" s="13" t="str">
        <x:v>CUSTOMER REFUND</x:v>
      </x:c>
      <x:c r="F37" s="13" t="str">
        <x:v>Refund</x:v>
      </x:c>
      <x:c r="G37" s="13" t="str">
        <x:v>CUST-003</x:v>
      </x:c>
      <x:c r="H37" s="13" t="str">
        <x:v>Amazon FBA</x:v>
      </x:c>
      <x:c r="I37" s="77" t="n">
        <x:v>0</x:v>
      </x:c>
      <x:c r="J37" s="77" t="n">
        <x:v>124</x:v>
      </x:c>
      <x:c r="K37" s="78" t="n">
        <x:f>IF(AND(I37="",J37=""),"",N(I37)-N(J37))</x:f>
        <x:v>-124</x:v>
      </x:c>
      <x:c r="L37" s="13" t="str">
        <x:v>Sales / Service Income</x:v>
      </x:c>
      <x:c r="M37" s="76" t="str">
        <x:f>IF(E37="","",XLOOKUP(E37,'Lists &amp; COA'!$L$47:$L$95,'Lists &amp; COA'!$M$47:$M$95,""))</x:f>
        <x:v>Sales / Service Income</x:v>
      </x:c>
      <x:c r="N37" s="76" t="str">
        <x:f>IF(M37="","",IFERROR(VLOOKUP(M37,'Lists &amp; COA'!$A$6:$C$39,2,FALSE),"Review"))</x:f>
        <x:v>Income</x:v>
      </x:c>
      <x:c r="O37" s="76" t="str">
        <x:f>IF(OR(B37="",E37=""),"",IF(M37="","Review",IF(L37="","Review",IF(L37=M37,"No","Yes"))))</x:f>
        <x:v>No</x:v>
      </x:c>
      <x:c r="P37" s="13" t="str">
        <x:v>Add</x:v>
      </x:c>
      <x:c r="Q37" s="13" t="str">
        <x:v>Attached</x:v>
      </x:c>
      <x:c r="R37" s="13" t="str">
        <x:v>Reconciled</x:v>
      </x:c>
      <x:c r="S37" s="13" t="str">
        <x:v>Verified</x:v>
      </x:c>
      <x:c r="T37" s="76" t="str">
        <x:f>IF(A37="","",IF(COUNTIF($A$7:$A$1006,A37)&gt;1,"Possible Duplicate","Unique"))</x:f>
        <x:v>Unique</x:v>
      </x:c>
      <x:c r="U37" s="13" t="str">
        <x:v>AMZ-REF-0320</x:v>
      </x:c>
      <x:c r="V37" s="13" t="str">
        <x:v>Refund for damaged unit; no inventory return.</x:v>
      </x:c>
      <x:c r="W37" s="13" t="str">
        <x:v>Lourivel Lorejo</x:v>
      </x:c>
      <x:c r="X37" s="14" t="n">
        <x:v>46268</x:v>
      </x:c>
    </x:row>
    <x:row r="38">
      <x:c r="A38" s="13" t="str">
        <x:v>TXN-2603008</x:v>
      </x:c>
      <x:c r="B38" s="14" t="n">
        <x:v>46104</x:v>
      </x:c>
      <x:c r="C38" s="76" t="str">
        <x:f>IF(B38="","",TEXT(B38,"mmm yyyy"))</x:f>
        <x:v>Mar 2026</x:v>
      </x:c>
      <x:c r="D38" s="13" t="str">
        <x:v>Operating Checking</x:v>
      </x:c>
      <x:c r="E38" s="13" t="str">
        <x:v>AMAZON SELLER FEES</x:v>
      </x:c>
      <x:c r="F38" s="13" t="str">
        <x:v>Expense</x:v>
      </x:c>
      <x:c r="G38" s="13" t="str">
        <x:v>VEND-004</x:v>
      </x:c>
      <x:c r="H38" s="13" t="str">
        <x:v>Amazon FBA</x:v>
      </x:c>
      <x:c r="I38" s="77" t="n">
        <x:v>0</x:v>
      </x:c>
      <x:c r="J38" s="77" t="n">
        <x:v>650</x:v>
      </x:c>
      <x:c r="K38" s="78" t="n">
        <x:f>IF(AND(I38="",J38=""),"",N(I38)-N(J38))</x:f>
        <x:v>-650</x:v>
      </x:c>
      <x:c r="L38" s="13" t="str">
        <x:v>Advertising &amp; Marketing</x:v>
      </x:c>
      <x:c r="M38" s="76" t="str">
        <x:f>IF(E38="","",XLOOKUP(E38,'Lists &amp; COA'!$L$47:$L$95,'Lists &amp; COA'!$M$47:$M$95,""))</x:f>
        <x:v>Bank &amp; Merchant Fees</x:v>
      </x:c>
      <x:c r="N38" s="76" t="str">
        <x:f>IF(M38="","",IFERROR(VLOOKUP(M38,'Lists &amp; COA'!$A$6:$C$39,2,FALSE),"Review"))</x:f>
        <x:v>Expense</x:v>
      </x:c>
      <x:c r="O38" s="76" t="str">
        <x:f>IF(OR(B38="",E38=""),"",IF(M38="","Review",IF(L38="","Review",IF(L38=M38,"No","Yes"))))</x:f>
        <x:v>Yes</x:v>
      </x:c>
      <x:c r="P38" s="13" t="str">
        <x:v>Undo &amp; Recategorize</x:v>
      </x:c>
      <x:c r="Q38" s="13" t="str">
        <x:v>Not Required</x:v>
      </x:c>
      <x:c r="R38" s="13" t="str">
        <x:v>Reconciled</x:v>
      </x:c>
      <x:c r="S38" s="13" t="str">
        <x:v>Updated in QBO</x:v>
      </x:c>
      <x:c r="T38" s="76" t="str">
        <x:f>IF(A38="","",IF(COUNTIF($A$7:$A$1006,A38)&gt;1,"Possible Duplicate","Unique"))</x:f>
        <x:v>Unique</x:v>
      </x:c>
      <x:c r="U38" s="13" t="str">
        <x:v>AMZ-FEE-0323</x:v>
      </x:c>
      <x:c r="V38" s="13" t="str">
        <x:v>Marketplace referral, fulfillment, and storage fees.</x:v>
      </x:c>
      <x:c r="W38" s="13" t="str">
        <x:v>Lourivel Lorejo</x:v>
      </x:c>
      <x:c r="X38" s="14" t="n">
        <x:v>46268</x:v>
      </x:c>
    </x:row>
    <x:row r="39">
      <x:c r="A39" s="13" t="str">
        <x:v>TXN-2603009</x:v>
      </x:c>
      <x:c r="B39" s="14" t="n">
        <x:v>46105</x:v>
      </x:c>
      <x:c r="C39" s="76" t="str">
        <x:f>IF(B39="","",TEXT(B39,"mmm yyyy"))</x:f>
        <x:v>Mar 2026</x:v>
      </x:c>
      <x:c r="D39" s="13" t="str">
        <x:v>Operating Checking</x:v>
      </x:c>
      <x:c r="E39" s="13" t="str">
        <x:v>SHIPRIGHT LOGISTICS</x:v>
      </x:c>
      <x:c r="F39" s="13" t="str">
        <x:v>Expense</x:v>
      </x:c>
      <x:c r="G39" s="13" t="str">
        <x:v>VEND-002</x:v>
      </x:c>
      <x:c r="H39" s="13" t="str">
        <x:v>Operations</x:v>
      </x:c>
      <x:c r="I39" s="77" t="n">
        <x:v>0</x:v>
      </x:c>
      <x:c r="J39" s="77" t="n">
        <x:v>355</x:v>
      </x:c>
      <x:c r="K39" s="78" t="n">
        <x:f>IF(AND(I39="",J39=""),"",N(I39)-N(J39))</x:f>
        <x:v>-355</x:v>
      </x:c>
      <x:c r="L39" s="13" t="str">
        <x:v>Cost of Goods Sold</x:v>
      </x:c>
      <x:c r="M39" s="76" t="str">
        <x:f>IF(E39="","",XLOOKUP(E39,'Lists &amp; COA'!$L$47:$L$95,'Lists &amp; COA'!$M$47:$M$95,""))</x:f>
        <x:v>Cost of Goods Sold</x:v>
      </x:c>
      <x:c r="N39" s="76" t="str">
        <x:f>IF(M39="","",IFERROR(VLOOKUP(M39,'Lists &amp; COA'!$A$6:$C$39,2,FALSE),"Review"))</x:f>
        <x:v>Cost of Goods Sold</x:v>
      </x:c>
      <x:c r="O39" s="76" t="str">
        <x:f>IF(OR(B39="",E39=""),"",IF(M39="","Review",IF(L39="","Review",IF(L39=M39,"No","Yes"))))</x:f>
        <x:v>No</x:v>
      </x:c>
      <x:c r="P39" s="13" t="str">
        <x:v>Match</x:v>
      </x:c>
      <x:c r="Q39" s="13" t="str">
        <x:v>Attached</x:v>
      </x:c>
      <x:c r="R39" s="13" t="str">
        <x:v>Reconciled</x:v>
      </x:c>
      <x:c r="S39" s="13" t="str">
        <x:v>Verified</x:v>
      </x:c>
      <x:c r="T39" s="76" t="str">
        <x:f>IF(A39="","",IF(COUNTIF($A$7:$A$1006,A39)&gt;1,"Possible Duplicate","Unique"))</x:f>
        <x:v>Unique</x:v>
      </x:c>
      <x:c r="U39" s="13" t="str">
        <x:v>ACH-0324-0355</x:v>
      </x:c>
      <x:c r="V39" s="13" t="str">
        <x:v>Inbound freight and handling.</x:v>
      </x:c>
      <x:c r="W39" s="13" t="str">
        <x:v>Lourivel Lorejo</x:v>
      </x:c>
      <x:c r="X39" s="14" t="n">
        <x:v>46268</x:v>
      </x:c>
    </x:row>
    <x:row r="40">
      <x:c r="A40" s="13" t="str">
        <x:v>TXN-2603010</x:v>
      </x:c>
      <x:c r="B40" s="14" t="n">
        <x:v>46106</x:v>
      </x:c>
      <x:c r="C40" s="76" t="str">
        <x:f>IF(B40="","",TEXT(B40,"mmm yyyy"))</x:f>
        <x:v>Mar 2026</x:v>
      </x:c>
      <x:c r="D40" s="13" t="str">
        <x:v>Operating Checking</x:v>
      </x:c>
      <x:c r="E40" s="13" t="str">
        <x:v>QUICKBOOKS ONLINE</x:v>
      </x:c>
      <x:c r="F40" s="13" t="str">
        <x:v>Expense</x:v>
      </x:c>
      <x:c r="G40" s="13" t="str">
        <x:v>VEND-005</x:v>
      </x:c>
      <x:c r="H40" s="13" t="str">
        <x:v>Operations</x:v>
      </x:c>
      <x:c r="I40" s="77" t="n">
        <x:v>0</x:v>
      </x:c>
      <x:c r="J40" s="77" t="n">
        <x:v>35</x:v>
      </x:c>
      <x:c r="K40" s="78" t="n">
        <x:f>IF(AND(I40="",J40=""),"",N(I40)-N(J40))</x:f>
        <x:v>-35</x:v>
      </x:c>
      <x:c r="L40" s="13" t="str">
        <x:v>Software &amp; Subscriptions</x:v>
      </x:c>
      <x:c r="M40" s="76" t="str">
        <x:f>IF(E40="","",XLOOKUP(E40,'Lists &amp; COA'!$L$47:$L$95,'Lists &amp; COA'!$M$47:$M$95,""))</x:f>
        <x:v>Software &amp; Subscriptions</x:v>
      </x:c>
      <x:c r="N40" s="76" t="str">
        <x:f>IF(M40="","",IFERROR(VLOOKUP(M40,'Lists &amp; COA'!$A$6:$C$39,2,FALSE),"Review"))</x:f>
        <x:v>Expense</x:v>
      </x:c>
      <x:c r="O40" s="76" t="str">
        <x:f>IF(OR(B40="",E40=""),"",IF(M40="","Review",IF(L40="","Review",IF(L40=M40,"No","Yes"))))</x:f>
        <x:v>No</x:v>
      </x:c>
      <x:c r="P40" s="13" t="str">
        <x:v>Match</x:v>
      </x:c>
      <x:c r="Q40" s="13" t="str">
        <x:v>Attached</x:v>
      </x:c>
      <x:c r="R40" s="13" t="str">
        <x:v>Reconciled</x:v>
      </x:c>
      <x:c r="S40" s="13" t="str">
        <x:v>Verified</x:v>
      </x:c>
      <x:c r="T40" s="76" t="str">
        <x:f>IF(A40="","",IF(COUNTIF($A$7:$A$1006,A40)&gt;1,"Possible Duplicate","Unique"))</x:f>
        <x:v>Unique</x:v>
      </x:c>
      <x:c r="U40" s="13" t="str">
        <x:v>CARD-0325-QBO</x:v>
      </x:c>
      <x:c r="V40" s="13" t="str">
        <x:v>Monthly accounting software subscription.</x:v>
      </x:c>
      <x:c r="W40" s="13" t="str">
        <x:v>Lourivel Lorejo</x:v>
      </x:c>
      <x:c r="X40" s="14" t="n">
        <x:v>46268</x:v>
      </x:c>
    </x:row>
    <x:row r="41">
      <x:c r="A41" s="13" t="str">
        <x:v>TXN-2603011</x:v>
      </x:c>
      <x:c r="B41" s="14" t="n">
        <x:v>46112</x:v>
      </x:c>
      <x:c r="C41" s="76" t="str">
        <x:f>IF(B41="","",TEXT(B41,"mmm yyyy"))</x:f>
        <x:v>Mar 2026</x:v>
      </x:c>
      <x:c r="D41" s="13" t="str">
        <x:v>Operating Checking</x:v>
      </x:c>
      <x:c r="E41" s="13" t="str">
        <x:v>GUSTO PAYROLL</x:v>
      </x:c>
      <x:c r="F41" s="13" t="str">
        <x:v>Expense</x:v>
      </x:c>
      <x:c r="G41" s="13" t="str">
        <x:v>VEND-007</x:v>
      </x:c>
      <x:c r="H41" s="13" t="str">
        <x:v>Operations</x:v>
      </x:c>
      <x:c r="I41" s="77" t="n">
        <x:v>0</x:v>
      </x:c>
      <x:c r="J41" s="77" t="n">
        <x:v>2060</x:v>
      </x:c>
      <x:c r="K41" s="78" t="n">
        <x:f>IF(AND(I41="",J41=""),"",N(I41)-N(J41))</x:f>
        <x:v>-2060</x:v>
      </x:c>
      <x:c r="L41" s="13" t="str">
        <x:v>Payroll Expense</x:v>
      </x:c>
      <x:c r="M41" s="76" t="str">
        <x:f>IF(E41="","",XLOOKUP(E41,'Lists &amp; COA'!$L$47:$L$95,'Lists &amp; COA'!$M$47:$M$95,""))</x:f>
        <x:v>Payroll Expense</x:v>
      </x:c>
      <x:c r="N41" s="76" t="str">
        <x:f>IF(M41="","",IFERROR(VLOOKUP(M41,'Lists &amp; COA'!$A$6:$C$39,2,FALSE),"Review"))</x:f>
        <x:v>Expense</x:v>
      </x:c>
      <x:c r="O41" s="76" t="str">
        <x:f>IF(OR(B41="",E41=""),"",IF(M41="","Review",IF(L41="","Review",IF(L41=M41,"No","Yes"))))</x:f>
        <x:v>No</x:v>
      </x:c>
      <x:c r="P41" s="13" t="str">
        <x:v>Match</x:v>
      </x:c>
      <x:c r="Q41" s="13" t="str">
        <x:v>Attached</x:v>
      </x:c>
      <x:c r="R41" s="13" t="str">
        <x:v>Reconciled</x:v>
      </x:c>
      <x:c r="S41" s="13" t="str">
        <x:v>Verified</x:v>
      </x:c>
      <x:c r="T41" s="76" t="str">
        <x:f>IF(A41="","",IF(COUNTIF($A$7:$A$1006,A41)&gt;1,"Possible Duplicate","Unique"))</x:f>
        <x:v>Unique</x:v>
      </x:c>
      <x:c r="U41" s="13" t="str">
        <x:v>PAY-0331-NET</x:v>
      </x:c>
      <x:c r="V41" s="13" t="str">
        <x:v>Net payroll from approved payroll report.</x:v>
      </x:c>
      <x:c r="W41" s="13" t="str">
        <x:v>Lourivel Lorejo</x:v>
      </x:c>
      <x:c r="X41" s="14" t="n">
        <x:v>46268</x:v>
      </x:c>
    </x:row>
    <x:row r="42">
      <x:c r="A42" s="13" t="str">
        <x:v>TXN-2603012</x:v>
      </x:c>
      <x:c r="B42" s="14" t="n">
        <x:v>46112</x:v>
      </x:c>
      <x:c r="C42" s="76" t="str">
        <x:f>IF(B42="","",TEXT(B42,"mmm yyyy"))</x:f>
        <x:v>Mar 2026</x:v>
      </x:c>
      <x:c r="D42" s="13" t="str">
        <x:v>Operating Checking</x:v>
      </x:c>
      <x:c r="E42" s="13" t="str">
        <x:v>IRS EFTPS</x:v>
      </x:c>
      <x:c r="F42" s="13" t="str">
        <x:v>Expense</x:v>
      </x:c>
      <x:c r="G42" s="13" t="str">
        <x:v>VEND-008</x:v>
      </x:c>
      <x:c r="H42" s="13" t="str">
        <x:v>Operations</x:v>
      </x:c>
      <x:c r="I42" s="77" t="n">
        <x:v>0</x:v>
      </x:c>
      <x:c r="J42" s="77" t="n">
        <x:v>660</x:v>
      </x:c>
      <x:c r="K42" s="78" t="n">
        <x:f>IF(AND(I42="",J42=""),"",N(I42)-N(J42))</x:f>
        <x:v>-660</x:v>
      </x:c>
      <x:c r="L42" s="13" t="str">
        <x:v>Payroll Tax Expense</x:v>
      </x:c>
      <x:c r="M42" s="76" t="str">
        <x:f>IF(E42="","",XLOOKUP(E42,'Lists &amp; COA'!$L$47:$L$95,'Lists &amp; COA'!$M$47:$M$95,""))</x:f>
        <x:v>Payroll Tax Expense</x:v>
      </x:c>
      <x:c r="N42" s="76" t="str">
        <x:f>IF(M42="","",IFERROR(VLOOKUP(M42,'Lists &amp; COA'!$A$6:$C$39,2,FALSE),"Review"))</x:f>
        <x:v>Expense</x:v>
      </x:c>
      <x:c r="O42" s="76" t="str">
        <x:f>IF(OR(B42="",E42=""),"",IF(M42="","Review",IF(L42="","Review",IF(L42=M42,"No","Yes"))))</x:f>
        <x:v>No</x:v>
      </x:c>
      <x:c r="P42" s="13" t="str">
        <x:v>Match</x:v>
      </x:c>
      <x:c r="Q42" s="13" t="str">
        <x:v>Attached</x:v>
      </x:c>
      <x:c r="R42" s="13" t="str">
        <x:v>Reconciled</x:v>
      </x:c>
      <x:c r="S42" s="13" t="str">
        <x:v>Verified</x:v>
      </x:c>
      <x:c r="T42" s="76" t="str">
        <x:f>IF(A42="","",IF(COUNTIF($A$7:$A$1006,A42)&gt;1,"Possible Duplicate","Unique"))</x:f>
        <x:v>Unique</x:v>
      </x:c>
      <x:c r="U42" s="13" t="str">
        <x:v>EFTPS-0331</x:v>
      </x:c>
      <x:c r="V42" s="13" t="str">
        <x:v>Payroll tax payment from approved payroll report.</x:v>
      </x:c>
      <x:c r="W42" s="13" t="str">
        <x:v>Lourivel Lorejo</x:v>
      </x:c>
      <x:c r="X42" s="14" t="n">
        <x:v>46268</x:v>
      </x:c>
    </x:row>
    <x:row r="43">
      <x:c r="A43" s="13" t="str">
        <x:v>TXN-2603013</x:v>
      </x:c>
      <x:c r="B43" s="14" t="n">
        <x:v>46112</x:v>
      </x:c>
      <x:c r="C43" s="76" t="str">
        <x:f>IF(B43="","",TEXT(B43,"mmm yyyy"))</x:f>
        <x:v>Mar 2026</x:v>
      </x:c>
      <x:c r="D43" s="13" t="str">
        <x:v>Operating Checking</x:v>
      </x:c>
      <x:c r="E43" s="13" t="str">
        <x:v>SHIELDSURE INSURANCE</x:v>
      </x:c>
      <x:c r="F43" s="13" t="str">
        <x:v>Expense</x:v>
      </x:c>
      <x:c r="G43" s="13" t="str">
        <x:v>VEND-009</x:v>
      </x:c>
      <x:c r="H43" s="13" t="str">
        <x:v>Operations</x:v>
      </x:c>
      <x:c r="I43" s="77" t="n">
        <x:v>0</x:v>
      </x:c>
      <x:c r="J43" s="77" t="n">
        <x:v>95</x:v>
      </x:c>
      <x:c r="K43" s="78" t="n">
        <x:f>IF(AND(I43="",J43=""),"",N(I43)-N(J43))</x:f>
        <x:v>-95</x:v>
      </x:c>
      <x:c r="L43" s="13" t="str">
        <x:v>Insurance</x:v>
      </x:c>
      <x:c r="M43" s="76" t="str">
        <x:f>IF(E43="","",XLOOKUP(E43,'Lists &amp; COA'!$L$47:$L$95,'Lists &amp; COA'!$M$47:$M$95,""))</x:f>
        <x:v>Insurance</x:v>
      </x:c>
      <x:c r="N43" s="76" t="str">
        <x:f>IF(M43="","",IFERROR(VLOOKUP(M43,'Lists &amp; COA'!$A$6:$C$39,2,FALSE),"Review"))</x:f>
        <x:v>Expense</x:v>
      </x:c>
      <x:c r="O43" s="76" t="str">
        <x:f>IF(OR(B43="",E43=""),"",IF(M43="","Review",IF(L43="","Review",IF(L43=M43,"No","Yes"))))</x:f>
        <x:v>No</x:v>
      </x:c>
      <x:c r="P43" s="13" t="str">
        <x:v>Match</x:v>
      </x:c>
      <x:c r="Q43" s="13" t="str">
        <x:v>Attached</x:v>
      </x:c>
      <x:c r="R43" s="13" t="str">
        <x:v>Reconciled</x:v>
      </x:c>
      <x:c r="S43" s="13" t="str">
        <x:v>Verified</x:v>
      </x:c>
      <x:c r="T43" s="76" t="str">
        <x:f>IF(A43="","",IF(COUNTIF($A$7:$A$1006,A43)&gt;1,"Possible Duplicate","Unique"))</x:f>
        <x:v>Unique</x:v>
      </x:c>
      <x:c r="U43" s="13" t="str">
        <x:v>ACH-0331-INS</x:v>
      </x:c>
      <x:c r="V43" s="13" t="str">
        <x:v>Employee benefit premium.</x:v>
      </x:c>
      <x:c r="W43" s="13" t="str">
        <x:v>Lourivel Lorejo</x:v>
      </x:c>
      <x:c r="X43" s="14" t="n">
        <x:v>46268</x:v>
      </x:c>
    </x:row>
    <x:row r="44">
      <x:c r="A44" s="13" t="str">
        <x:v>TXN-2603014</x:v>
      </x:c>
      <x:c r="B44" s="14" t="n">
        <x:v>46112</x:v>
      </x:c>
      <x:c r="C44" s="76" t="str">
        <x:f>IF(B44="","",TEXT(B44,"mmm yyyy"))</x:f>
        <x:v>Mar 2026</x:v>
      </x:c>
      <x:c r="D44" s="13" t="str">
        <x:v>Operating Checking</x:v>
      </x:c>
      <x:c r="E44" s="13" t="str">
        <x:v>OWNER DRAW</x:v>
      </x:c>
      <x:c r="F44" s="13" t="str">
        <x:v>Owner Draw</x:v>
      </x:c>
      <x:c r="G44" s="13" t="str">
        <x:v>OWNER-001</x:v>
      </x:c>
      <x:c r="H44" s="13" t="str">
        <x:v>Corporate</x:v>
      </x:c>
      <x:c r="I44" s="77" t="n">
        <x:v>0</x:v>
      </x:c>
      <x:c r="J44" s="77" t="n">
        <x:v>800</x:v>
      </x:c>
      <x:c r="K44" s="78" t="n">
        <x:f>IF(AND(I44="",J44=""),"",N(I44)-N(J44))</x:f>
        <x:v>-800</x:v>
      </x:c>
      <x:c r="L44" s="13" t="str">
        <x:v>Owner Draw / Distribution</x:v>
      </x:c>
      <x:c r="M44" s="76" t="str">
        <x:f>IF(E44="","",XLOOKUP(E44,'Lists &amp; COA'!$L$47:$L$95,'Lists &amp; COA'!$M$47:$M$95,""))</x:f>
        <x:v>Owner Draw / Distribution</x:v>
      </x:c>
      <x:c r="N44" s="76" t="str">
        <x:f>IF(M44="","",IFERROR(VLOOKUP(M44,'Lists &amp; COA'!$A$6:$C$39,2,FALSE),"Review"))</x:f>
        <x:v>Equity</x:v>
      </x:c>
      <x:c r="O44" s="76" t="str">
        <x:f>IF(OR(B44="",E44=""),"",IF(M44="","Review",IF(L44="","Review",IF(L44=M44,"No","Yes"))))</x:f>
        <x:v>No</x:v>
      </x:c>
      <x:c r="P44" s="13" t="str">
        <x:v>Record Transfer</x:v>
      </x:c>
      <x:c r="Q44" s="13" t="str">
        <x:v>Not Required</x:v>
      </x:c>
      <x:c r="R44" s="13" t="str">
        <x:v>Reconciled</x:v>
      </x:c>
      <x:c r="S44" s="13" t="str">
        <x:v>Verified</x:v>
      </x:c>
      <x:c r="T44" s="76" t="str">
        <x:f>IF(A44="","",IF(COUNTIF($A$7:$A$1006,A44)&gt;1,"Possible Duplicate","Unique"))</x:f>
        <x:v>Unique</x:v>
      </x:c>
      <x:c r="U44" s="13" t="str">
        <x:v>ACH-0331-DRAW</x:v>
      </x:c>
      <x:c r="V44" s="13" t="str">
        <x:v>Owner distribution in training scenario.</x:v>
      </x:c>
      <x:c r="W44" s="13" t="str">
        <x:v>Lourivel Lorejo</x:v>
      </x:c>
      <x:c r="X44" s="14" t="n">
        <x:v>46268</x:v>
      </x:c>
    </x:row>
    <x:row r="45">
      <x:c r="A45" s="13" t="str">
        <x:v>TXN-2603015</x:v>
      </x:c>
      <x:c r="B45" s="14" t="n">
        <x:v>46112</x:v>
      </x:c>
      <x:c r="C45" s="76" t="str">
        <x:f>IF(B45="","",TEXT(B45,"mmm yyyy"))</x:f>
        <x:v>Mar 2026</x:v>
      </x:c>
      <x:c r="D45" s="13" t="str">
        <x:v>Operating Checking</x:v>
      </x:c>
      <x:c r="E45" s="13" t="str">
        <x:v>BANK INTEREST</x:v>
      </x:c>
      <x:c r="F45" s="13" t="str">
        <x:v>Other</x:v>
      </x:c>
      <x:c r="G45" s="13" t="str">
        <x:v>BANK-001</x:v>
      </x:c>
      <x:c r="H45" s="13" t="str">
        <x:v>Corporate</x:v>
      </x:c>
      <x:c r="I45" s="77" t="n">
        <x:v>12</x:v>
      </x:c>
      <x:c r="J45" s="77" t="n">
        <x:v>0</x:v>
      </x:c>
      <x:c r="K45" s="78" t="n">
        <x:f>IF(AND(I45="",J45=""),"",N(I45)-N(J45))</x:f>
        <x:v>12</x:v>
      </x:c>
      <x:c r="L45" s="13" t="str">
        <x:v>Other Income</x:v>
      </x:c>
      <x:c r="M45" s="76" t="str">
        <x:f>IF(E45="","",XLOOKUP(E45,'Lists &amp; COA'!$L$47:$L$95,'Lists &amp; COA'!$M$47:$M$95,""))</x:f>
        <x:v>Other Income</x:v>
      </x:c>
      <x:c r="N45" s="76" t="str">
        <x:f>IF(M45="","",IFERROR(VLOOKUP(M45,'Lists &amp; COA'!$A$6:$C$39,2,FALSE),"Review"))</x:f>
        <x:v>Other Income</x:v>
      </x:c>
      <x:c r="O45" s="76" t="str">
        <x:f>IF(OR(B45="",E45=""),"",IF(M45="","Review",IF(L45="","Review",IF(L45=M45,"No","Yes"))))</x:f>
        <x:v>No</x:v>
      </x:c>
      <x:c r="P45" s="13" t="str">
        <x:v>Add</x:v>
      </x:c>
      <x:c r="Q45" s="13" t="str">
        <x:v>Not Required</x:v>
      </x:c>
      <x:c r="R45" s="13" t="str">
        <x:v>Reconciled</x:v>
      </x:c>
      <x:c r="S45" s="13" t="str">
        <x:v>Verified</x:v>
      </x:c>
      <x:c r="T45" s="76" t="str">
        <x:f>IF(A45="","",IF(COUNTIF($A$7:$A$1006,A45)&gt;1,"Possible Duplicate","Unique"))</x:f>
        <x:v>Unique</x:v>
      </x:c>
      <x:c r="U45" s="13" t="str">
        <x:v>BOA-0331-INT</x:v>
      </x:c>
      <x:c r="V45" s="13" t="str">
        <x:v>Monthly bank interest.</x:v>
      </x:c>
      <x:c r="W45" s="13" t="str">
        <x:v>Lourivel Lorejo</x:v>
      </x:c>
      <x:c r="X45" s="14" t="n">
        <x:v>46268</x:v>
      </x:c>
    </x:row>
    <x:row r="46">
      <x:c r="A46" s="13" t="str">
        <x:v>TXN-2603016</x:v>
      </x:c>
      <x:c r="B46" s="14" t="n">
        <x:v>46112</x:v>
      </x:c>
      <x:c r="C46" s="76" t="str">
        <x:f>IF(B46="","",TEXT(B46,"mmm yyyy"))</x:f>
        <x:v>Mar 2026</x:v>
      </x:c>
      <x:c r="D46" s="13" t="str">
        <x:v>Operating Checking</x:v>
      </x:c>
      <x:c r="E46" s="13" t="str">
        <x:v>BANK SERVICE FEE</x:v>
      </x:c>
      <x:c r="F46" s="13" t="str">
        <x:v>Expense</x:v>
      </x:c>
      <x:c r="G46" s="13" t="str">
        <x:v>BANK-001</x:v>
      </x:c>
      <x:c r="H46" s="13" t="str">
        <x:v>Corporate</x:v>
      </x:c>
      <x:c r="I46" s="77" t="n">
        <x:v>0</x:v>
      </x:c>
      <x:c r="J46" s="77" t="n">
        <x:v>15</x:v>
      </x:c>
      <x:c r="K46" s="78" t="n">
        <x:f>IF(AND(I46="",J46=""),"",N(I46)-N(J46))</x:f>
        <x:v>-15</x:v>
      </x:c>
      <x:c r="L46" s="13" t="str">
        <x:v>Bank &amp; Merchant Fees</x:v>
      </x:c>
      <x:c r="M46" s="76" t="str">
        <x:f>IF(E46="","",XLOOKUP(E46,'Lists &amp; COA'!$L$47:$L$95,'Lists &amp; COA'!$M$47:$M$95,""))</x:f>
        <x:v>Bank &amp; Merchant Fees</x:v>
      </x:c>
      <x:c r="N46" s="76" t="str">
        <x:f>IF(M46="","",IFERROR(VLOOKUP(M46,'Lists &amp; COA'!$A$6:$C$39,2,FALSE),"Review"))</x:f>
        <x:v>Expense</x:v>
      </x:c>
      <x:c r="O46" s="76" t="str">
        <x:f>IF(OR(B46="",E46=""),"",IF(M46="","Review",IF(L46="","Review",IF(L46=M46,"No","Yes"))))</x:f>
        <x:v>No</x:v>
      </x:c>
      <x:c r="P46" s="13" t="str">
        <x:v>Add</x:v>
      </x:c>
      <x:c r="Q46" s="13" t="str">
        <x:v>Not Required</x:v>
      </x:c>
      <x:c r="R46" s="13" t="str">
        <x:v>Reconciled</x:v>
      </x:c>
      <x:c r="S46" s="13" t="str">
        <x:v>Verified</x:v>
      </x:c>
      <x:c r="T46" s="76" t="str">
        <x:f>IF(A46="","",IF(COUNTIF($A$7:$A$1006,A46)&gt;1,"Possible Duplicate","Unique"))</x:f>
        <x:v>Unique</x:v>
      </x:c>
      <x:c r="U46" s="13" t="str">
        <x:v>BOA-0331-FEE</x:v>
      </x:c>
      <x:c r="V46" s="13" t="str">
        <x:v>Monthly bank service fee recorded at reconciliation.</x:v>
      </x:c>
      <x:c r="W46" s="13" t="str">
        <x:v>Lourivel Lorejo</x:v>
      </x:c>
      <x:c r="X46" s="14" t="n">
        <x:v>46268</x:v>
      </x:c>
    </x:row>
    <x:row r="47">
      <x:c r="A47" s="13"/>
      <x:c r="B47" s="14"/>
      <x:c r="C47" s="76" t="str">
        <x:f>IF(B47="","",TEXT(B47,"mmm yyyy"))</x:f>
      </x:c>
      <x:c r="D47" s="13"/>
      <x:c r="E47" s="13"/>
      <x:c r="F47" s="13"/>
      <x:c r="G47" s="13"/>
      <x:c r="H47" s="13"/>
      <x:c r="I47" s="77"/>
      <x:c r="J47" s="77"/>
      <x:c r="K47" s="78" t="str">
        <x:f>IF(AND(I47="",J47=""),"",N(I47)-N(J47))</x:f>
      </x:c>
      <x:c r="L47" s="13"/>
      <x:c r="M47" s="76" t="str">
        <x:f>IF(E47="","",XLOOKUP(E47,'Lists &amp; COA'!$L$47:$L$95,'Lists &amp; COA'!$M$47:$M$95,""))</x:f>
      </x:c>
      <x:c r="N47" s="76" t="str">
        <x:f>IF(M47="","",IFERROR(VLOOKUP(M47,'Lists &amp; COA'!$A$6:$C$39,2,FALSE),"Review"))</x:f>
      </x:c>
      <x:c r="O47" s="76" t="str">
        <x:f>IF(OR(B47="",E47=""),"",IF(M47="","Review",IF(L47="","Review",IF(L47=M47,"No","Yes"))))</x:f>
      </x:c>
      <x:c r="P47" s="13"/>
      <x:c r="Q47" s="13"/>
      <x:c r="R47" s="13"/>
      <x:c r="S47" s="13"/>
      <x:c r="T47" s="76" t="str">
        <x:f>IF(A47="","",IF(COUNTIF($A$7:$A$1006,A47)&gt;1,"Possible Duplicate","Unique"))</x:f>
      </x:c>
      <x:c r="U47" s="13"/>
      <x:c r="V47" s="13"/>
      <x:c r="W47" s="13"/>
      <x:c r="X47" s="14"/>
    </x:row>
    <x:row r="48">
      <x:c r="A48" s="13"/>
      <x:c r="B48" s="14"/>
      <x:c r="C48" s="76" t="str">
        <x:f>IF(B48="","",TEXT(B48,"mmm yyyy"))</x:f>
      </x:c>
      <x:c r="D48" s="13"/>
      <x:c r="E48" s="13"/>
      <x:c r="F48" s="13"/>
      <x:c r="G48" s="13"/>
      <x:c r="H48" s="13"/>
      <x:c r="I48" s="77"/>
      <x:c r="J48" s="77"/>
      <x:c r="K48" s="78" t="str">
        <x:f>IF(AND(I48="",J48=""),"",N(I48)-N(J48))</x:f>
      </x:c>
      <x:c r="L48" s="13"/>
      <x:c r="M48" s="76" t="str">
        <x:f>IF(E48="","",XLOOKUP(E48,'Lists &amp; COA'!$L$47:$L$95,'Lists &amp; COA'!$M$47:$M$95,""))</x:f>
      </x:c>
      <x:c r="N48" s="76" t="str">
        <x:f>IF(M48="","",IFERROR(VLOOKUP(M48,'Lists &amp; COA'!$A$6:$C$39,2,FALSE),"Review"))</x:f>
      </x:c>
      <x:c r="O48" s="76" t="str">
        <x:f>IF(OR(B48="",E48=""),"",IF(M48="","Review",IF(L48="","Review",IF(L48=M48,"No","Yes"))))</x:f>
      </x:c>
      <x:c r="P48" s="13"/>
      <x:c r="Q48" s="13"/>
      <x:c r="R48" s="13"/>
      <x:c r="S48" s="13"/>
      <x:c r="T48" s="76" t="str">
        <x:f>IF(A48="","",IF(COUNTIF($A$7:$A$1006,A48)&gt;1,"Possible Duplicate","Unique"))</x:f>
      </x:c>
      <x:c r="U48" s="13"/>
      <x:c r="V48" s="13"/>
      <x:c r="W48" s="13"/>
      <x:c r="X48" s="14"/>
    </x:row>
    <x:row r="49">
      <x:c r="A49" s="13"/>
      <x:c r="B49" s="14"/>
      <x:c r="C49" s="76" t="str">
        <x:f>IF(B49="","",TEXT(B49,"mmm yyyy"))</x:f>
      </x:c>
      <x:c r="D49" s="13"/>
      <x:c r="E49" s="13"/>
      <x:c r="F49" s="13"/>
      <x:c r="G49" s="13"/>
      <x:c r="H49" s="13"/>
      <x:c r="I49" s="77"/>
      <x:c r="J49" s="77"/>
      <x:c r="K49" s="78" t="str">
        <x:f>IF(AND(I49="",J49=""),"",N(I49)-N(J49))</x:f>
      </x:c>
      <x:c r="L49" s="13"/>
      <x:c r="M49" s="76" t="str">
        <x:f>IF(E49="","",XLOOKUP(E49,'Lists &amp; COA'!$L$47:$L$95,'Lists &amp; COA'!$M$47:$M$95,""))</x:f>
      </x:c>
      <x:c r="N49" s="76" t="str">
        <x:f>IF(M49="","",IFERROR(VLOOKUP(M49,'Lists &amp; COA'!$A$6:$C$39,2,FALSE),"Review"))</x:f>
      </x:c>
      <x:c r="O49" s="76" t="str">
        <x:f>IF(OR(B49="",E49=""),"",IF(M49="","Review",IF(L49="","Review",IF(L49=M49,"No","Yes"))))</x:f>
      </x:c>
      <x:c r="P49" s="13"/>
      <x:c r="Q49" s="13"/>
      <x:c r="R49" s="13"/>
      <x:c r="S49" s="13"/>
      <x:c r="T49" s="76" t="str">
        <x:f>IF(A49="","",IF(COUNTIF($A$7:$A$1006,A49)&gt;1,"Possible Duplicate","Unique"))</x:f>
      </x:c>
      <x:c r="U49" s="13"/>
      <x:c r="V49" s="13"/>
      <x:c r="W49" s="13"/>
      <x:c r="X49" s="14"/>
    </x:row>
    <x:row r="50">
      <x:c r="A50" s="13"/>
      <x:c r="B50" s="14"/>
      <x:c r="C50" s="76" t="str">
        <x:f>IF(B50="","",TEXT(B50,"mmm yyyy"))</x:f>
      </x:c>
      <x:c r="D50" s="13"/>
      <x:c r="E50" s="13"/>
      <x:c r="F50" s="13"/>
      <x:c r="G50" s="13"/>
      <x:c r="H50" s="13"/>
      <x:c r="I50" s="77"/>
      <x:c r="J50" s="77"/>
      <x:c r="K50" s="78" t="str">
        <x:f>IF(AND(I50="",J50=""),"",N(I50)-N(J50))</x:f>
      </x:c>
      <x:c r="L50" s="13"/>
      <x:c r="M50" s="76" t="str">
        <x:f>IF(E50="","",XLOOKUP(E50,'Lists &amp; COA'!$L$47:$L$95,'Lists &amp; COA'!$M$47:$M$95,""))</x:f>
      </x:c>
      <x:c r="N50" s="76" t="str">
        <x:f>IF(M50="","",IFERROR(VLOOKUP(M50,'Lists &amp; COA'!$A$6:$C$39,2,FALSE),"Review"))</x:f>
      </x:c>
      <x:c r="O50" s="76" t="str">
        <x:f>IF(OR(B50="",E50=""),"",IF(M50="","Review",IF(L50="","Review",IF(L50=M50,"No","Yes"))))</x:f>
      </x:c>
      <x:c r="P50" s="13"/>
      <x:c r="Q50" s="13"/>
      <x:c r="R50" s="13"/>
      <x:c r="S50" s="13"/>
      <x:c r="T50" s="76" t="str">
        <x:f>IF(A50="","",IF(COUNTIF($A$7:$A$1006,A50)&gt;1,"Possible Duplicate","Unique"))</x:f>
      </x:c>
      <x:c r="U50" s="13"/>
      <x:c r="V50" s="13"/>
      <x:c r="W50" s="13"/>
      <x:c r="X50" s="14"/>
    </x:row>
    <x:row r="51">
      <x:c r="A51" s="13"/>
      <x:c r="B51" s="14"/>
      <x:c r="C51" s="76" t="str">
        <x:f>IF(B51="","",TEXT(B51,"mmm yyyy"))</x:f>
      </x:c>
      <x:c r="D51" s="13"/>
      <x:c r="E51" s="13"/>
      <x:c r="F51" s="13"/>
      <x:c r="G51" s="13"/>
      <x:c r="H51" s="13"/>
      <x:c r="I51" s="77"/>
      <x:c r="J51" s="77"/>
      <x:c r="K51" s="78" t="str">
        <x:f>IF(AND(I51="",J51=""),"",N(I51)-N(J51))</x:f>
      </x:c>
      <x:c r="L51" s="13"/>
      <x:c r="M51" s="76" t="str">
        <x:f>IF(E51="","",XLOOKUP(E51,'Lists &amp; COA'!$L$47:$L$95,'Lists &amp; COA'!$M$47:$M$95,""))</x:f>
      </x:c>
      <x:c r="N51" s="76" t="str">
        <x:f>IF(M51="","",IFERROR(VLOOKUP(M51,'Lists &amp; COA'!$A$6:$C$39,2,FALSE),"Review"))</x:f>
      </x:c>
      <x:c r="O51" s="76" t="str">
        <x:f>IF(OR(B51="",E51=""),"",IF(M51="","Review",IF(L51="","Review",IF(L51=M51,"No","Yes"))))</x:f>
      </x:c>
      <x:c r="P51" s="13"/>
      <x:c r="Q51" s="13"/>
      <x:c r="R51" s="13"/>
      <x:c r="S51" s="13"/>
      <x:c r="T51" s="76" t="str">
        <x:f>IF(A51="","",IF(COUNTIF($A$7:$A$1006,A51)&gt;1,"Possible Duplicate","Unique"))</x:f>
      </x:c>
      <x:c r="U51" s="13"/>
      <x:c r="V51" s="13"/>
      <x:c r="W51" s="13"/>
      <x:c r="X51" s="14"/>
    </x:row>
    <x:row r="52">
      <x:c r="A52" s="13"/>
      <x:c r="B52" s="14"/>
      <x:c r="C52" s="76" t="str">
        <x:f>IF(B52="","",TEXT(B52,"mmm yyyy"))</x:f>
      </x:c>
      <x:c r="D52" s="13"/>
      <x:c r="E52" s="13"/>
      <x:c r="F52" s="13"/>
      <x:c r="G52" s="13"/>
      <x:c r="H52" s="13"/>
      <x:c r="I52" s="77"/>
      <x:c r="J52" s="77"/>
      <x:c r="K52" s="78" t="str">
        <x:f>IF(AND(I52="",J52=""),"",N(I52)-N(J52))</x:f>
      </x:c>
      <x:c r="L52" s="13"/>
      <x:c r="M52" s="76" t="str">
        <x:f>IF(E52="","",XLOOKUP(E52,'Lists &amp; COA'!$L$47:$L$95,'Lists &amp; COA'!$M$47:$M$95,""))</x:f>
      </x:c>
      <x:c r="N52" s="76" t="str">
        <x:f>IF(M52="","",IFERROR(VLOOKUP(M52,'Lists &amp; COA'!$A$6:$C$39,2,FALSE),"Review"))</x:f>
      </x:c>
      <x:c r="O52" s="76" t="str">
        <x:f>IF(OR(B52="",E52=""),"",IF(M52="","Review",IF(L52="","Review",IF(L52=M52,"No","Yes"))))</x:f>
      </x:c>
      <x:c r="P52" s="13"/>
      <x:c r="Q52" s="13"/>
      <x:c r="R52" s="13"/>
      <x:c r="S52" s="13"/>
      <x:c r="T52" s="76" t="str">
        <x:f>IF(A52="","",IF(COUNTIF($A$7:$A$1006,A52)&gt;1,"Possible Duplicate","Unique"))</x:f>
      </x:c>
      <x:c r="U52" s="13"/>
      <x:c r="V52" s="13"/>
      <x:c r="W52" s="13"/>
      <x:c r="X52" s="14"/>
    </x:row>
    <x:row r="53">
      <x:c r="A53" s="13"/>
      <x:c r="B53" s="14"/>
      <x:c r="C53" s="76" t="str">
        <x:f>IF(B53="","",TEXT(B53,"mmm yyyy"))</x:f>
      </x:c>
      <x:c r="D53" s="13"/>
      <x:c r="E53" s="13"/>
      <x:c r="F53" s="13"/>
      <x:c r="G53" s="13"/>
      <x:c r="H53" s="13"/>
      <x:c r="I53" s="77"/>
      <x:c r="J53" s="77"/>
      <x:c r="K53" s="78" t="str">
        <x:f>IF(AND(I53="",J53=""),"",N(I53)-N(J53))</x:f>
      </x:c>
      <x:c r="L53" s="13"/>
      <x:c r="M53" s="76" t="str">
        <x:f>IF(E53="","",XLOOKUP(E53,'Lists &amp; COA'!$L$47:$L$95,'Lists &amp; COA'!$M$47:$M$95,""))</x:f>
      </x:c>
      <x:c r="N53" s="76" t="str">
        <x:f>IF(M53="","",IFERROR(VLOOKUP(M53,'Lists &amp; COA'!$A$6:$C$39,2,FALSE),"Review"))</x:f>
      </x:c>
      <x:c r="O53" s="76" t="str">
        <x:f>IF(OR(B53="",E53=""),"",IF(M53="","Review",IF(L53="","Review",IF(L53=M53,"No","Yes"))))</x:f>
      </x:c>
      <x:c r="P53" s="13"/>
      <x:c r="Q53" s="13"/>
      <x:c r="R53" s="13"/>
      <x:c r="S53" s="13"/>
      <x:c r="T53" s="76" t="str">
        <x:f>IF(A53="","",IF(COUNTIF($A$7:$A$1006,A53)&gt;1,"Possible Duplicate","Unique"))</x:f>
      </x:c>
      <x:c r="U53" s="13"/>
      <x:c r="V53" s="13"/>
      <x:c r="W53" s="13"/>
      <x:c r="X53" s="14"/>
    </x:row>
    <x:row r="54">
      <x:c r="A54" s="13"/>
      <x:c r="B54" s="14"/>
      <x:c r="C54" s="76" t="str">
        <x:f>IF(B54="","",TEXT(B54,"mmm yyyy"))</x:f>
      </x:c>
      <x:c r="D54" s="13"/>
      <x:c r="E54" s="13"/>
      <x:c r="F54" s="13"/>
      <x:c r="G54" s="13"/>
      <x:c r="H54" s="13"/>
      <x:c r="I54" s="77"/>
      <x:c r="J54" s="77"/>
      <x:c r="K54" s="78" t="str">
        <x:f>IF(AND(I54="",J54=""),"",N(I54)-N(J54))</x:f>
      </x:c>
      <x:c r="L54" s="13"/>
      <x:c r="M54" s="76" t="str">
        <x:f>IF(E54="","",XLOOKUP(E54,'Lists &amp; COA'!$L$47:$L$95,'Lists &amp; COA'!$M$47:$M$95,""))</x:f>
      </x:c>
      <x:c r="N54" s="76" t="str">
        <x:f>IF(M54="","",IFERROR(VLOOKUP(M54,'Lists &amp; COA'!$A$6:$C$39,2,FALSE),"Review"))</x:f>
      </x:c>
      <x:c r="O54" s="76" t="str">
        <x:f>IF(OR(B54="",E54=""),"",IF(M54="","Review",IF(L54="","Review",IF(L54=M54,"No","Yes"))))</x:f>
      </x:c>
      <x:c r="P54" s="13"/>
      <x:c r="Q54" s="13"/>
      <x:c r="R54" s="13"/>
      <x:c r="S54" s="13"/>
      <x:c r="T54" s="76" t="str">
        <x:f>IF(A54="","",IF(COUNTIF($A$7:$A$1006,A54)&gt;1,"Possible Duplicate","Unique"))</x:f>
      </x:c>
      <x:c r="U54" s="13"/>
      <x:c r="V54" s="13"/>
      <x:c r="W54" s="13"/>
      <x:c r="X54" s="14"/>
    </x:row>
    <x:row r="55">
      <x:c r="A55" s="13"/>
      <x:c r="B55" s="14"/>
      <x:c r="C55" s="76" t="str">
        <x:f>IF(B55="","",TEXT(B55,"mmm yyyy"))</x:f>
      </x:c>
      <x:c r="D55" s="13"/>
      <x:c r="E55" s="13"/>
      <x:c r="F55" s="13"/>
      <x:c r="G55" s="13"/>
      <x:c r="H55" s="13"/>
      <x:c r="I55" s="77"/>
      <x:c r="J55" s="77"/>
      <x:c r="K55" s="78" t="str">
        <x:f>IF(AND(I55="",J55=""),"",N(I55)-N(J55))</x:f>
      </x:c>
      <x:c r="L55" s="13"/>
      <x:c r="M55" s="76" t="str">
        <x:f>IF(E55="","",XLOOKUP(E55,'Lists &amp; COA'!$L$47:$L$95,'Lists &amp; COA'!$M$47:$M$95,""))</x:f>
      </x:c>
      <x:c r="N55" s="76" t="str">
        <x:f>IF(M55="","",IFERROR(VLOOKUP(M55,'Lists &amp; COA'!$A$6:$C$39,2,FALSE),"Review"))</x:f>
      </x:c>
      <x:c r="O55" s="76" t="str">
        <x:f>IF(OR(B55="",E55=""),"",IF(M55="","Review",IF(L55="","Review",IF(L55=M55,"No","Yes"))))</x:f>
      </x:c>
      <x:c r="P55" s="13"/>
      <x:c r="Q55" s="13"/>
      <x:c r="R55" s="13"/>
      <x:c r="S55" s="13"/>
      <x:c r="T55" s="76" t="str">
        <x:f>IF(A55="","",IF(COUNTIF($A$7:$A$1006,A55)&gt;1,"Possible Duplicate","Unique"))</x:f>
      </x:c>
      <x:c r="U55" s="13"/>
      <x:c r="V55" s="13"/>
      <x:c r="W55" s="13"/>
      <x:c r="X55" s="14"/>
    </x:row>
    <x:row r="56">
      <x:c r="A56" s="13"/>
      <x:c r="B56" s="14"/>
      <x:c r="C56" s="76" t="str">
        <x:f>IF(B56="","",TEXT(B56,"mmm yyyy"))</x:f>
      </x:c>
      <x:c r="D56" s="13"/>
      <x:c r="E56" s="13"/>
      <x:c r="F56" s="13"/>
      <x:c r="G56" s="13"/>
      <x:c r="H56" s="13"/>
      <x:c r="I56" s="77"/>
      <x:c r="J56" s="77"/>
      <x:c r="K56" s="78" t="str">
        <x:f>IF(AND(I56="",J56=""),"",N(I56)-N(J56))</x:f>
      </x:c>
      <x:c r="L56" s="13"/>
      <x:c r="M56" s="76" t="str">
        <x:f>IF(E56="","",XLOOKUP(E56,'Lists &amp; COA'!$L$47:$L$95,'Lists &amp; COA'!$M$47:$M$95,""))</x:f>
      </x:c>
      <x:c r="N56" s="76" t="str">
        <x:f>IF(M56="","",IFERROR(VLOOKUP(M56,'Lists &amp; COA'!$A$6:$C$39,2,FALSE),"Review"))</x:f>
      </x:c>
      <x:c r="O56" s="76" t="str">
        <x:f>IF(OR(B56="",E56=""),"",IF(M56="","Review",IF(L56="","Review",IF(L56=M56,"No","Yes"))))</x:f>
      </x:c>
      <x:c r="P56" s="13"/>
      <x:c r="Q56" s="13"/>
      <x:c r="R56" s="13"/>
      <x:c r="S56" s="13"/>
      <x:c r="T56" s="76" t="str">
        <x:f>IF(A56="","",IF(COUNTIF($A$7:$A$1006,A56)&gt;1,"Possible Duplicate","Unique"))</x:f>
      </x:c>
      <x:c r="U56" s="13"/>
      <x:c r="V56" s="13"/>
      <x:c r="W56" s="13"/>
      <x:c r="X56" s="14"/>
    </x:row>
    <x:row r="57">
      <x:c r="A57" s="13"/>
      <x:c r="B57" s="14"/>
      <x:c r="C57" s="76" t="str">
        <x:f>IF(B57="","",TEXT(B57,"mmm yyyy"))</x:f>
      </x:c>
      <x:c r="D57" s="13"/>
      <x:c r="E57" s="13"/>
      <x:c r="F57" s="13"/>
      <x:c r="G57" s="13"/>
      <x:c r="H57" s="13"/>
      <x:c r="I57" s="77"/>
      <x:c r="J57" s="77"/>
      <x:c r="K57" s="78" t="str">
        <x:f>IF(AND(I57="",J57=""),"",N(I57)-N(J57))</x:f>
      </x:c>
      <x:c r="L57" s="13"/>
      <x:c r="M57" s="76" t="str">
        <x:f>IF(E57="","",XLOOKUP(E57,'Lists &amp; COA'!$L$47:$L$95,'Lists &amp; COA'!$M$47:$M$95,""))</x:f>
      </x:c>
      <x:c r="N57" s="76" t="str">
        <x:f>IF(M57="","",IFERROR(VLOOKUP(M57,'Lists &amp; COA'!$A$6:$C$39,2,FALSE),"Review"))</x:f>
      </x:c>
      <x:c r="O57" s="76" t="str">
        <x:f>IF(OR(B57="",E57=""),"",IF(M57="","Review",IF(L57="","Review",IF(L57=M57,"No","Yes"))))</x:f>
      </x:c>
      <x:c r="P57" s="13"/>
      <x:c r="Q57" s="13"/>
      <x:c r="R57" s="13"/>
      <x:c r="S57" s="13"/>
      <x:c r="T57" s="76" t="str">
        <x:f>IF(A57="","",IF(COUNTIF($A$7:$A$1006,A57)&gt;1,"Possible Duplicate","Unique"))</x:f>
      </x:c>
      <x:c r="U57" s="13"/>
      <x:c r="V57" s="13"/>
      <x:c r="W57" s="13"/>
      <x:c r="X57" s="14"/>
    </x:row>
    <x:row r="58">
      <x:c r="A58" s="13"/>
      <x:c r="B58" s="14"/>
      <x:c r="C58" s="76" t="str">
        <x:f>IF(B58="","",TEXT(B58,"mmm yyyy"))</x:f>
      </x:c>
      <x:c r="D58" s="13"/>
      <x:c r="E58" s="13"/>
      <x:c r="F58" s="13"/>
      <x:c r="G58" s="13"/>
      <x:c r="H58" s="13"/>
      <x:c r="I58" s="77"/>
      <x:c r="J58" s="77"/>
      <x:c r="K58" s="78" t="str">
        <x:f>IF(AND(I58="",J58=""),"",N(I58)-N(J58))</x:f>
      </x:c>
      <x:c r="L58" s="13"/>
      <x:c r="M58" s="76" t="str">
        <x:f>IF(E58="","",XLOOKUP(E58,'Lists &amp; COA'!$L$47:$L$95,'Lists &amp; COA'!$M$47:$M$95,""))</x:f>
      </x:c>
      <x:c r="N58" s="76" t="str">
        <x:f>IF(M58="","",IFERROR(VLOOKUP(M58,'Lists &amp; COA'!$A$6:$C$39,2,FALSE),"Review"))</x:f>
      </x:c>
      <x:c r="O58" s="76" t="str">
        <x:f>IF(OR(B58="",E58=""),"",IF(M58="","Review",IF(L58="","Review",IF(L58=M58,"No","Yes"))))</x:f>
      </x:c>
      <x:c r="P58" s="13"/>
      <x:c r="Q58" s="13"/>
      <x:c r="R58" s="13"/>
      <x:c r="S58" s="13"/>
      <x:c r="T58" s="76" t="str">
        <x:f>IF(A58="","",IF(COUNTIF($A$7:$A$1006,A58)&gt;1,"Possible Duplicate","Unique"))</x:f>
      </x:c>
      <x:c r="U58" s="13"/>
      <x:c r="V58" s="13"/>
      <x:c r="W58" s="13"/>
      <x:c r="X58" s="14"/>
    </x:row>
    <x:row r="59">
      <x:c r="A59" s="13"/>
      <x:c r="B59" s="14"/>
      <x:c r="C59" s="76" t="str">
        <x:f>IF(B59="","",TEXT(B59,"mmm yyyy"))</x:f>
      </x:c>
      <x:c r="D59" s="13"/>
      <x:c r="E59" s="13"/>
      <x:c r="F59" s="13"/>
      <x:c r="G59" s="13"/>
      <x:c r="H59" s="13"/>
      <x:c r="I59" s="77"/>
      <x:c r="J59" s="77"/>
      <x:c r="K59" s="78" t="str">
        <x:f>IF(AND(I59="",J59=""),"",N(I59)-N(J59))</x:f>
      </x:c>
      <x:c r="L59" s="13"/>
      <x:c r="M59" s="76" t="str">
        <x:f>IF(E59="","",XLOOKUP(E59,'Lists &amp; COA'!$L$47:$L$95,'Lists &amp; COA'!$M$47:$M$95,""))</x:f>
      </x:c>
      <x:c r="N59" s="76" t="str">
        <x:f>IF(M59="","",IFERROR(VLOOKUP(M59,'Lists &amp; COA'!$A$6:$C$39,2,FALSE),"Review"))</x:f>
      </x:c>
      <x:c r="O59" s="76" t="str">
        <x:f>IF(OR(B59="",E59=""),"",IF(M59="","Review",IF(L59="","Review",IF(L59=M59,"No","Yes"))))</x:f>
      </x:c>
      <x:c r="P59" s="13"/>
      <x:c r="Q59" s="13"/>
      <x:c r="R59" s="13"/>
      <x:c r="S59" s="13"/>
      <x:c r="T59" s="76" t="str">
        <x:f>IF(A59="","",IF(COUNTIF($A$7:$A$1006,A59)&gt;1,"Possible Duplicate","Unique"))</x:f>
      </x:c>
      <x:c r="U59" s="13"/>
      <x:c r="V59" s="13"/>
      <x:c r="W59" s="13"/>
      <x:c r="X59" s="14"/>
    </x:row>
    <x:row r="60">
      <x:c r="A60" s="13"/>
      <x:c r="B60" s="14"/>
      <x:c r="C60" s="76" t="str">
        <x:f>IF(B60="","",TEXT(B60,"mmm yyyy"))</x:f>
      </x:c>
      <x:c r="D60" s="13"/>
      <x:c r="E60" s="13"/>
      <x:c r="F60" s="13"/>
      <x:c r="G60" s="13"/>
      <x:c r="H60" s="13"/>
      <x:c r="I60" s="77"/>
      <x:c r="J60" s="77"/>
      <x:c r="K60" s="78" t="str">
        <x:f>IF(AND(I60="",J60=""),"",N(I60)-N(J60))</x:f>
      </x:c>
      <x:c r="L60" s="13"/>
      <x:c r="M60" s="76" t="str">
        <x:f>IF(E60="","",XLOOKUP(E60,'Lists &amp; COA'!$L$47:$L$95,'Lists &amp; COA'!$M$47:$M$95,""))</x:f>
      </x:c>
      <x:c r="N60" s="76" t="str">
        <x:f>IF(M60="","",IFERROR(VLOOKUP(M60,'Lists &amp; COA'!$A$6:$C$39,2,FALSE),"Review"))</x:f>
      </x:c>
      <x:c r="O60" s="76" t="str">
        <x:f>IF(OR(B60="",E60=""),"",IF(M60="","Review",IF(L60="","Review",IF(L60=M60,"No","Yes"))))</x:f>
      </x:c>
      <x:c r="P60" s="13"/>
      <x:c r="Q60" s="13"/>
      <x:c r="R60" s="13"/>
      <x:c r="S60" s="13"/>
      <x:c r="T60" s="76" t="str">
        <x:f>IF(A60="","",IF(COUNTIF($A$7:$A$1006,A60)&gt;1,"Possible Duplicate","Unique"))</x:f>
      </x:c>
      <x:c r="U60" s="13"/>
      <x:c r="V60" s="13"/>
      <x:c r="W60" s="13"/>
      <x:c r="X60" s="14"/>
    </x:row>
    <x:row r="61">
      <x:c r="A61" s="13"/>
      <x:c r="B61" s="14"/>
      <x:c r="C61" s="76" t="str">
        <x:f>IF(B61="","",TEXT(B61,"mmm yyyy"))</x:f>
      </x:c>
      <x:c r="D61" s="13"/>
      <x:c r="E61" s="13"/>
      <x:c r="F61" s="13"/>
      <x:c r="G61" s="13"/>
      <x:c r="H61" s="13"/>
      <x:c r="I61" s="77"/>
      <x:c r="J61" s="77"/>
      <x:c r="K61" s="78" t="str">
        <x:f>IF(AND(I61="",J61=""),"",N(I61)-N(J61))</x:f>
      </x:c>
      <x:c r="L61" s="13"/>
      <x:c r="M61" s="76" t="str">
        <x:f>IF(E61="","",XLOOKUP(E61,'Lists &amp; COA'!$L$47:$L$95,'Lists &amp; COA'!$M$47:$M$95,""))</x:f>
      </x:c>
      <x:c r="N61" s="76" t="str">
        <x:f>IF(M61="","",IFERROR(VLOOKUP(M61,'Lists &amp; COA'!$A$6:$C$39,2,FALSE),"Review"))</x:f>
      </x:c>
      <x:c r="O61" s="76" t="str">
        <x:f>IF(OR(B61="",E61=""),"",IF(M61="","Review",IF(L61="","Review",IF(L61=M61,"No","Yes"))))</x:f>
      </x:c>
      <x:c r="P61" s="13"/>
      <x:c r="Q61" s="13"/>
      <x:c r="R61" s="13"/>
      <x:c r="S61" s="13"/>
      <x:c r="T61" s="76" t="str">
        <x:f>IF(A61="","",IF(COUNTIF($A$7:$A$1006,A61)&gt;1,"Possible Duplicate","Unique"))</x:f>
      </x:c>
      <x:c r="U61" s="13"/>
      <x:c r="V61" s="13"/>
      <x:c r="W61" s="13"/>
      <x:c r="X61" s="14"/>
    </x:row>
    <x:row r="62">
      <x:c r="A62" s="13"/>
      <x:c r="B62" s="14"/>
      <x:c r="C62" s="76" t="str">
        <x:f>IF(B62="","",TEXT(B62,"mmm yyyy"))</x:f>
      </x:c>
      <x:c r="D62" s="13"/>
      <x:c r="E62" s="13"/>
      <x:c r="F62" s="13"/>
      <x:c r="G62" s="13"/>
      <x:c r="H62" s="13"/>
      <x:c r="I62" s="77"/>
      <x:c r="J62" s="77"/>
      <x:c r="K62" s="78" t="str">
        <x:f>IF(AND(I62="",J62=""),"",N(I62)-N(J62))</x:f>
      </x:c>
      <x:c r="L62" s="13"/>
      <x:c r="M62" s="76" t="str">
        <x:f>IF(E62="","",XLOOKUP(E62,'Lists &amp; COA'!$L$47:$L$95,'Lists &amp; COA'!$M$47:$M$95,""))</x:f>
      </x:c>
      <x:c r="N62" s="76" t="str">
        <x:f>IF(M62="","",IFERROR(VLOOKUP(M62,'Lists &amp; COA'!$A$6:$C$39,2,FALSE),"Review"))</x:f>
      </x:c>
      <x:c r="O62" s="76" t="str">
        <x:f>IF(OR(B62="",E62=""),"",IF(M62="","Review",IF(L62="","Review",IF(L62=M62,"No","Yes"))))</x:f>
      </x:c>
      <x:c r="P62" s="13"/>
      <x:c r="Q62" s="13"/>
      <x:c r="R62" s="13"/>
      <x:c r="S62" s="13"/>
      <x:c r="T62" s="76" t="str">
        <x:f>IF(A62="","",IF(COUNTIF($A$7:$A$1006,A62)&gt;1,"Possible Duplicate","Unique"))</x:f>
      </x:c>
      <x:c r="U62" s="13"/>
      <x:c r="V62" s="13"/>
      <x:c r="W62" s="13"/>
      <x:c r="X62" s="14"/>
    </x:row>
    <x:row r="63">
      <x:c r="A63" s="13"/>
      <x:c r="B63" s="14"/>
      <x:c r="C63" s="76" t="str">
        <x:f>IF(B63="","",TEXT(B63,"mmm yyyy"))</x:f>
      </x:c>
      <x:c r="D63" s="13"/>
      <x:c r="E63" s="13"/>
      <x:c r="F63" s="13"/>
      <x:c r="G63" s="13"/>
      <x:c r="H63" s="13"/>
      <x:c r="I63" s="77"/>
      <x:c r="J63" s="77"/>
      <x:c r="K63" s="78" t="str">
        <x:f>IF(AND(I63="",J63=""),"",N(I63)-N(J63))</x:f>
      </x:c>
      <x:c r="L63" s="13"/>
      <x:c r="M63" s="76" t="str">
        <x:f>IF(E63="","",XLOOKUP(E63,'Lists &amp; COA'!$L$47:$L$95,'Lists &amp; COA'!$M$47:$M$95,""))</x:f>
      </x:c>
      <x:c r="N63" s="76" t="str">
        <x:f>IF(M63="","",IFERROR(VLOOKUP(M63,'Lists &amp; COA'!$A$6:$C$39,2,FALSE),"Review"))</x:f>
      </x:c>
      <x:c r="O63" s="76" t="str">
        <x:f>IF(OR(B63="",E63=""),"",IF(M63="","Review",IF(L63="","Review",IF(L63=M63,"No","Yes"))))</x:f>
      </x:c>
      <x:c r="P63" s="13"/>
      <x:c r="Q63" s="13"/>
      <x:c r="R63" s="13"/>
      <x:c r="S63" s="13"/>
      <x:c r="T63" s="76" t="str">
        <x:f>IF(A63="","",IF(COUNTIF($A$7:$A$1006,A63)&gt;1,"Possible Duplicate","Unique"))</x:f>
      </x:c>
      <x:c r="U63" s="13"/>
      <x:c r="V63" s="13"/>
      <x:c r="W63" s="13"/>
      <x:c r="X63" s="14"/>
    </x:row>
    <x:row r="64">
      <x:c r="A64" s="13"/>
      <x:c r="B64" s="14"/>
      <x:c r="C64" s="76" t="str">
        <x:f>IF(B64="","",TEXT(B64,"mmm yyyy"))</x:f>
      </x:c>
      <x:c r="D64" s="13"/>
      <x:c r="E64" s="13"/>
      <x:c r="F64" s="13"/>
      <x:c r="G64" s="13"/>
      <x:c r="H64" s="13"/>
      <x:c r="I64" s="77"/>
      <x:c r="J64" s="77"/>
      <x:c r="K64" s="78" t="str">
        <x:f>IF(AND(I64="",J64=""),"",N(I64)-N(J64))</x:f>
      </x:c>
      <x:c r="L64" s="13"/>
      <x:c r="M64" s="76" t="str">
        <x:f>IF(E64="","",XLOOKUP(E64,'Lists &amp; COA'!$L$47:$L$95,'Lists &amp; COA'!$M$47:$M$95,""))</x:f>
      </x:c>
      <x:c r="N64" s="76" t="str">
        <x:f>IF(M64="","",IFERROR(VLOOKUP(M64,'Lists &amp; COA'!$A$6:$C$39,2,FALSE),"Review"))</x:f>
      </x:c>
      <x:c r="O64" s="76" t="str">
        <x:f>IF(OR(B64="",E64=""),"",IF(M64="","Review",IF(L64="","Review",IF(L64=M64,"No","Yes"))))</x:f>
      </x:c>
      <x:c r="P64" s="13"/>
      <x:c r="Q64" s="13"/>
      <x:c r="R64" s="13"/>
      <x:c r="S64" s="13"/>
      <x:c r="T64" s="76" t="str">
        <x:f>IF(A64="","",IF(COUNTIF($A$7:$A$1006,A64)&gt;1,"Possible Duplicate","Unique"))</x:f>
      </x:c>
      <x:c r="U64" s="13"/>
      <x:c r="V64" s="13"/>
      <x:c r="W64" s="13"/>
      <x:c r="X64" s="14"/>
    </x:row>
    <x:row r="65">
      <x:c r="A65" s="13"/>
      <x:c r="B65" s="14"/>
      <x:c r="C65" s="76" t="str">
        <x:f>IF(B65="","",TEXT(B65,"mmm yyyy"))</x:f>
      </x:c>
      <x:c r="D65" s="13"/>
      <x:c r="E65" s="13"/>
      <x:c r="F65" s="13"/>
      <x:c r="G65" s="13"/>
      <x:c r="H65" s="13"/>
      <x:c r="I65" s="77"/>
      <x:c r="J65" s="77"/>
      <x:c r="K65" s="78" t="str">
        <x:f>IF(AND(I65="",J65=""),"",N(I65)-N(J65))</x:f>
      </x:c>
      <x:c r="L65" s="13"/>
      <x:c r="M65" s="76" t="str">
        <x:f>IF(E65="","",XLOOKUP(E65,'Lists &amp; COA'!$L$47:$L$95,'Lists &amp; COA'!$M$47:$M$95,""))</x:f>
      </x:c>
      <x:c r="N65" s="76" t="str">
        <x:f>IF(M65="","",IFERROR(VLOOKUP(M65,'Lists &amp; COA'!$A$6:$C$39,2,FALSE),"Review"))</x:f>
      </x:c>
      <x:c r="O65" s="76" t="str">
        <x:f>IF(OR(B65="",E65=""),"",IF(M65="","Review",IF(L65="","Review",IF(L65=M65,"No","Yes"))))</x:f>
      </x:c>
      <x:c r="P65" s="13"/>
      <x:c r="Q65" s="13"/>
      <x:c r="R65" s="13"/>
      <x:c r="S65" s="13"/>
      <x:c r="T65" s="76" t="str">
        <x:f>IF(A65="","",IF(COUNTIF($A$7:$A$1006,A65)&gt;1,"Possible Duplicate","Unique"))</x:f>
      </x:c>
      <x:c r="U65" s="13"/>
      <x:c r="V65" s="13"/>
      <x:c r="W65" s="13"/>
      <x:c r="X65" s="14"/>
    </x:row>
    <x:row r="66">
      <x:c r="A66" s="13"/>
      <x:c r="B66" s="14"/>
      <x:c r="C66" s="76" t="str">
        <x:f>IF(B66="","",TEXT(B66,"mmm yyyy"))</x:f>
      </x:c>
      <x:c r="D66" s="13"/>
      <x:c r="E66" s="13"/>
      <x:c r="F66" s="13"/>
      <x:c r="G66" s="13"/>
      <x:c r="H66" s="13"/>
      <x:c r="I66" s="77"/>
      <x:c r="J66" s="77"/>
      <x:c r="K66" s="78" t="str">
        <x:f>IF(AND(I66="",J66=""),"",N(I66)-N(J66))</x:f>
      </x:c>
      <x:c r="L66" s="13"/>
      <x:c r="M66" s="76" t="str">
        <x:f>IF(E66="","",XLOOKUP(E66,'Lists &amp; COA'!$L$47:$L$95,'Lists &amp; COA'!$M$47:$M$95,""))</x:f>
      </x:c>
      <x:c r="N66" s="76" t="str">
        <x:f>IF(M66="","",IFERROR(VLOOKUP(M66,'Lists &amp; COA'!$A$6:$C$39,2,FALSE),"Review"))</x:f>
      </x:c>
      <x:c r="O66" s="76" t="str">
        <x:f>IF(OR(B66="",E66=""),"",IF(M66="","Review",IF(L66="","Review",IF(L66=M66,"No","Yes"))))</x:f>
      </x:c>
      <x:c r="P66" s="13"/>
      <x:c r="Q66" s="13"/>
      <x:c r="R66" s="13"/>
      <x:c r="S66" s="13"/>
      <x:c r="T66" s="76" t="str">
        <x:f>IF(A66="","",IF(COUNTIF($A$7:$A$1006,A66)&gt;1,"Possible Duplicate","Unique"))</x:f>
      </x:c>
      <x:c r="U66" s="13"/>
      <x:c r="V66" s="13"/>
      <x:c r="W66" s="13"/>
      <x:c r="X66" s="14"/>
    </x:row>
    <x:row r="67">
      <x:c r="A67" s="13"/>
      <x:c r="B67" s="14"/>
      <x:c r="C67" s="76" t="str">
        <x:f>IF(B67="","",TEXT(B67,"mmm yyyy"))</x:f>
      </x:c>
      <x:c r="D67" s="13"/>
      <x:c r="E67" s="13"/>
      <x:c r="F67" s="13"/>
      <x:c r="G67" s="13"/>
      <x:c r="H67" s="13"/>
      <x:c r="I67" s="77"/>
      <x:c r="J67" s="77"/>
      <x:c r="K67" s="78" t="str">
        <x:f>IF(AND(I67="",J67=""),"",N(I67)-N(J67))</x:f>
      </x:c>
      <x:c r="L67" s="13"/>
      <x:c r="M67" s="76" t="str">
        <x:f>IF(E67="","",XLOOKUP(E67,'Lists &amp; COA'!$L$47:$L$95,'Lists &amp; COA'!$M$47:$M$95,""))</x:f>
      </x:c>
      <x:c r="N67" s="76" t="str">
        <x:f>IF(M67="","",IFERROR(VLOOKUP(M67,'Lists &amp; COA'!$A$6:$C$39,2,FALSE),"Review"))</x:f>
      </x:c>
      <x:c r="O67" s="76" t="str">
        <x:f>IF(OR(B67="",E67=""),"",IF(M67="","Review",IF(L67="","Review",IF(L67=M67,"No","Yes"))))</x:f>
      </x:c>
      <x:c r="P67" s="13"/>
      <x:c r="Q67" s="13"/>
      <x:c r="R67" s="13"/>
      <x:c r="S67" s="13"/>
      <x:c r="T67" s="76" t="str">
        <x:f>IF(A67="","",IF(COUNTIF($A$7:$A$1006,A67)&gt;1,"Possible Duplicate","Unique"))</x:f>
      </x:c>
      <x:c r="U67" s="13"/>
      <x:c r="V67" s="13"/>
      <x:c r="W67" s="13"/>
      <x:c r="X67" s="14"/>
    </x:row>
    <x:row r="68">
      <x:c r="A68" s="13"/>
      <x:c r="B68" s="14"/>
      <x:c r="C68" s="76" t="str">
        <x:f>IF(B68="","",TEXT(B68,"mmm yyyy"))</x:f>
      </x:c>
      <x:c r="D68" s="13"/>
      <x:c r="E68" s="13"/>
      <x:c r="F68" s="13"/>
      <x:c r="G68" s="13"/>
      <x:c r="H68" s="13"/>
      <x:c r="I68" s="77"/>
      <x:c r="J68" s="77"/>
      <x:c r="K68" s="78" t="str">
        <x:f>IF(AND(I68="",J68=""),"",N(I68)-N(J68))</x:f>
      </x:c>
      <x:c r="L68" s="13"/>
      <x:c r="M68" s="76" t="str">
        <x:f>IF(E68="","",XLOOKUP(E68,'Lists &amp; COA'!$L$47:$L$95,'Lists &amp; COA'!$M$47:$M$95,""))</x:f>
      </x:c>
      <x:c r="N68" s="76" t="str">
        <x:f>IF(M68="","",IFERROR(VLOOKUP(M68,'Lists &amp; COA'!$A$6:$C$39,2,FALSE),"Review"))</x:f>
      </x:c>
      <x:c r="O68" s="76" t="str">
        <x:f>IF(OR(B68="",E68=""),"",IF(M68="","Review",IF(L68="","Review",IF(L68=M68,"No","Yes"))))</x:f>
      </x:c>
      <x:c r="P68" s="13"/>
      <x:c r="Q68" s="13"/>
      <x:c r="R68" s="13"/>
      <x:c r="S68" s="13"/>
      <x:c r="T68" s="76" t="str">
        <x:f>IF(A68="","",IF(COUNTIF($A$7:$A$1006,A68)&gt;1,"Possible Duplicate","Unique"))</x:f>
      </x:c>
      <x:c r="U68" s="13"/>
      <x:c r="V68" s="13"/>
      <x:c r="W68" s="13"/>
      <x:c r="X68" s="14"/>
    </x:row>
    <x:row r="69">
      <x:c r="A69" s="13"/>
      <x:c r="B69" s="14"/>
      <x:c r="C69" s="76" t="str">
        <x:f>IF(B69="","",TEXT(B69,"mmm yyyy"))</x:f>
      </x:c>
      <x:c r="D69" s="13"/>
      <x:c r="E69" s="13"/>
      <x:c r="F69" s="13"/>
      <x:c r="G69" s="13"/>
      <x:c r="H69" s="13"/>
      <x:c r="I69" s="77"/>
      <x:c r="J69" s="77"/>
      <x:c r="K69" s="78" t="str">
        <x:f>IF(AND(I69="",J69=""),"",N(I69)-N(J69))</x:f>
      </x:c>
      <x:c r="L69" s="13"/>
      <x:c r="M69" s="76" t="str">
        <x:f>IF(E69="","",XLOOKUP(E69,'Lists &amp; COA'!$L$47:$L$95,'Lists &amp; COA'!$M$47:$M$95,""))</x:f>
      </x:c>
      <x:c r="N69" s="76" t="str">
        <x:f>IF(M69="","",IFERROR(VLOOKUP(M69,'Lists &amp; COA'!$A$6:$C$39,2,FALSE),"Review"))</x:f>
      </x:c>
      <x:c r="O69" s="76" t="str">
        <x:f>IF(OR(B69="",E69=""),"",IF(M69="","Review",IF(L69="","Review",IF(L69=M69,"No","Yes"))))</x:f>
      </x:c>
      <x:c r="P69" s="13"/>
      <x:c r="Q69" s="13"/>
      <x:c r="R69" s="13"/>
      <x:c r="S69" s="13"/>
      <x:c r="T69" s="76" t="str">
        <x:f>IF(A69="","",IF(COUNTIF($A$7:$A$1006,A69)&gt;1,"Possible Duplicate","Unique"))</x:f>
      </x:c>
      <x:c r="U69" s="13"/>
      <x:c r="V69" s="13"/>
      <x:c r="W69" s="13"/>
      <x:c r="X69" s="14"/>
    </x:row>
    <x:row r="70">
      <x:c r="A70" s="13"/>
      <x:c r="B70" s="14"/>
      <x:c r="C70" s="76" t="str">
        <x:f>IF(B70="","",TEXT(B70,"mmm yyyy"))</x:f>
      </x:c>
      <x:c r="D70" s="13"/>
      <x:c r="E70" s="13"/>
      <x:c r="F70" s="13"/>
      <x:c r="G70" s="13"/>
      <x:c r="H70" s="13"/>
      <x:c r="I70" s="77"/>
      <x:c r="J70" s="77"/>
      <x:c r="K70" s="78" t="str">
        <x:f>IF(AND(I70="",J70=""),"",N(I70)-N(J70))</x:f>
      </x:c>
      <x:c r="L70" s="13"/>
      <x:c r="M70" s="76" t="str">
        <x:f>IF(E70="","",XLOOKUP(E70,'Lists &amp; COA'!$L$47:$L$95,'Lists &amp; COA'!$M$47:$M$95,""))</x:f>
      </x:c>
      <x:c r="N70" s="76" t="str">
        <x:f>IF(M70="","",IFERROR(VLOOKUP(M70,'Lists &amp; COA'!$A$6:$C$39,2,FALSE),"Review"))</x:f>
      </x:c>
      <x:c r="O70" s="76" t="str">
        <x:f>IF(OR(B70="",E70=""),"",IF(M70="","Review",IF(L70="","Review",IF(L70=M70,"No","Yes"))))</x:f>
      </x:c>
      <x:c r="P70" s="13"/>
      <x:c r="Q70" s="13"/>
      <x:c r="R70" s="13"/>
      <x:c r="S70" s="13"/>
      <x:c r="T70" s="76" t="str">
        <x:f>IF(A70="","",IF(COUNTIF($A$7:$A$1006,A70)&gt;1,"Possible Duplicate","Unique"))</x:f>
      </x:c>
      <x:c r="U70" s="13"/>
      <x:c r="V70" s="13"/>
      <x:c r="W70" s="13"/>
      <x:c r="X70" s="14"/>
    </x:row>
    <x:row r="71">
      <x:c r="A71" s="13"/>
      <x:c r="B71" s="14"/>
      <x:c r="C71" s="76" t="str">
        <x:f>IF(B71="","",TEXT(B71,"mmm yyyy"))</x:f>
      </x:c>
      <x:c r="D71" s="13"/>
      <x:c r="E71" s="13"/>
      <x:c r="F71" s="13"/>
      <x:c r="G71" s="13"/>
      <x:c r="H71" s="13"/>
      <x:c r="I71" s="77"/>
      <x:c r="J71" s="77"/>
      <x:c r="K71" s="78" t="str">
        <x:f>IF(AND(I71="",J71=""),"",N(I71)-N(J71))</x:f>
      </x:c>
      <x:c r="L71" s="13"/>
      <x:c r="M71" s="76" t="str">
        <x:f>IF(E71="","",XLOOKUP(E71,'Lists &amp; COA'!$L$47:$L$95,'Lists &amp; COA'!$M$47:$M$95,""))</x:f>
      </x:c>
      <x:c r="N71" s="76" t="str">
        <x:f>IF(M71="","",IFERROR(VLOOKUP(M71,'Lists &amp; COA'!$A$6:$C$39,2,FALSE),"Review"))</x:f>
      </x:c>
      <x:c r="O71" s="76" t="str">
        <x:f>IF(OR(B71="",E71=""),"",IF(M71="","Review",IF(L71="","Review",IF(L71=M71,"No","Yes"))))</x:f>
      </x:c>
      <x:c r="P71" s="13"/>
      <x:c r="Q71" s="13"/>
      <x:c r="R71" s="13"/>
      <x:c r="S71" s="13"/>
      <x:c r="T71" s="76" t="str">
        <x:f>IF(A71="","",IF(COUNTIF($A$7:$A$1006,A71)&gt;1,"Possible Duplicate","Unique"))</x:f>
      </x:c>
      <x:c r="U71" s="13"/>
      <x:c r="V71" s="13"/>
      <x:c r="W71" s="13"/>
      <x:c r="X71" s="14"/>
    </x:row>
    <x:row r="72">
      <x:c r="A72" s="13"/>
      <x:c r="B72" s="14"/>
      <x:c r="C72" s="76" t="str">
        <x:f>IF(B72="","",TEXT(B72,"mmm yyyy"))</x:f>
      </x:c>
      <x:c r="D72" s="13"/>
      <x:c r="E72" s="13"/>
      <x:c r="F72" s="13"/>
      <x:c r="G72" s="13"/>
      <x:c r="H72" s="13"/>
      <x:c r="I72" s="77"/>
      <x:c r="J72" s="77"/>
      <x:c r="K72" s="78" t="str">
        <x:f>IF(AND(I72="",J72=""),"",N(I72)-N(J72))</x:f>
      </x:c>
      <x:c r="L72" s="13"/>
      <x:c r="M72" s="76" t="str">
        <x:f>IF(E72="","",XLOOKUP(E72,'Lists &amp; COA'!$L$47:$L$95,'Lists &amp; COA'!$M$47:$M$95,""))</x:f>
      </x:c>
      <x:c r="N72" s="76" t="str">
        <x:f>IF(M72="","",IFERROR(VLOOKUP(M72,'Lists &amp; COA'!$A$6:$C$39,2,FALSE),"Review"))</x:f>
      </x:c>
      <x:c r="O72" s="76" t="str">
        <x:f>IF(OR(B72="",E72=""),"",IF(M72="","Review",IF(L72="","Review",IF(L72=M72,"No","Yes"))))</x:f>
      </x:c>
      <x:c r="P72" s="13"/>
      <x:c r="Q72" s="13"/>
      <x:c r="R72" s="13"/>
      <x:c r="S72" s="13"/>
      <x:c r="T72" s="76" t="str">
        <x:f>IF(A72="","",IF(COUNTIF($A$7:$A$1006,A72)&gt;1,"Possible Duplicate","Unique"))</x:f>
      </x:c>
      <x:c r="U72" s="13"/>
      <x:c r="V72" s="13"/>
      <x:c r="W72" s="13"/>
      <x:c r="X72" s="14"/>
    </x:row>
    <x:row r="73">
      <x:c r="A73" s="13"/>
      <x:c r="B73" s="14"/>
      <x:c r="C73" s="76" t="str">
        <x:f>IF(B73="","",TEXT(B73,"mmm yyyy"))</x:f>
      </x:c>
      <x:c r="D73" s="13"/>
      <x:c r="E73" s="13"/>
      <x:c r="F73" s="13"/>
      <x:c r="G73" s="13"/>
      <x:c r="H73" s="13"/>
      <x:c r="I73" s="77"/>
      <x:c r="J73" s="77"/>
      <x:c r="K73" s="78" t="str">
        <x:f>IF(AND(I73="",J73=""),"",N(I73)-N(J73))</x:f>
      </x:c>
      <x:c r="L73" s="13"/>
      <x:c r="M73" s="76" t="str">
        <x:f>IF(E73="","",XLOOKUP(E73,'Lists &amp; COA'!$L$47:$L$95,'Lists &amp; COA'!$M$47:$M$95,""))</x:f>
      </x:c>
      <x:c r="N73" s="76" t="str">
        <x:f>IF(M73="","",IFERROR(VLOOKUP(M73,'Lists &amp; COA'!$A$6:$C$39,2,FALSE),"Review"))</x:f>
      </x:c>
      <x:c r="O73" s="76" t="str">
        <x:f>IF(OR(B73="",E73=""),"",IF(M73="","Review",IF(L73="","Review",IF(L73=M73,"No","Yes"))))</x:f>
      </x:c>
      <x:c r="P73" s="13"/>
      <x:c r="Q73" s="13"/>
      <x:c r="R73" s="13"/>
      <x:c r="S73" s="13"/>
      <x:c r="T73" s="76" t="str">
        <x:f>IF(A73="","",IF(COUNTIF($A$7:$A$1006,A73)&gt;1,"Possible Duplicate","Unique"))</x:f>
      </x:c>
      <x:c r="U73" s="13"/>
      <x:c r="V73" s="13"/>
      <x:c r="W73" s="13"/>
      <x:c r="X73" s="14"/>
    </x:row>
    <x:row r="74">
      <x:c r="A74" s="13"/>
      <x:c r="B74" s="14"/>
      <x:c r="C74" s="76" t="str">
        <x:f>IF(B74="","",TEXT(B74,"mmm yyyy"))</x:f>
      </x:c>
      <x:c r="D74" s="13"/>
      <x:c r="E74" s="13"/>
      <x:c r="F74" s="13"/>
      <x:c r="G74" s="13"/>
      <x:c r="H74" s="13"/>
      <x:c r="I74" s="77"/>
      <x:c r="J74" s="77"/>
      <x:c r="K74" s="78" t="str">
        <x:f>IF(AND(I74="",J74=""),"",N(I74)-N(J74))</x:f>
      </x:c>
      <x:c r="L74" s="13"/>
      <x:c r="M74" s="76" t="str">
        <x:f>IF(E74="","",XLOOKUP(E74,'Lists &amp; COA'!$L$47:$L$95,'Lists &amp; COA'!$M$47:$M$95,""))</x:f>
      </x:c>
      <x:c r="N74" s="76" t="str">
        <x:f>IF(M74="","",IFERROR(VLOOKUP(M74,'Lists &amp; COA'!$A$6:$C$39,2,FALSE),"Review"))</x:f>
      </x:c>
      <x:c r="O74" s="76" t="str">
        <x:f>IF(OR(B74="",E74=""),"",IF(M74="","Review",IF(L74="","Review",IF(L74=M74,"No","Yes"))))</x:f>
      </x:c>
      <x:c r="P74" s="13"/>
      <x:c r="Q74" s="13"/>
      <x:c r="R74" s="13"/>
      <x:c r="S74" s="13"/>
      <x:c r="T74" s="76" t="str">
        <x:f>IF(A74="","",IF(COUNTIF($A$7:$A$1006,A74)&gt;1,"Possible Duplicate","Unique"))</x:f>
      </x:c>
      <x:c r="U74" s="13"/>
      <x:c r="V74" s="13"/>
      <x:c r="W74" s="13"/>
      <x:c r="X74" s="14"/>
    </x:row>
    <x:row r="75">
      <x:c r="A75" s="13"/>
      <x:c r="B75" s="14"/>
      <x:c r="C75" s="76" t="str">
        <x:f>IF(B75="","",TEXT(B75,"mmm yyyy"))</x:f>
      </x:c>
      <x:c r="D75" s="13"/>
      <x:c r="E75" s="13"/>
      <x:c r="F75" s="13"/>
      <x:c r="G75" s="13"/>
      <x:c r="H75" s="13"/>
      <x:c r="I75" s="77"/>
      <x:c r="J75" s="77"/>
      <x:c r="K75" s="78" t="str">
        <x:f>IF(AND(I75="",J75=""),"",N(I75)-N(J75))</x:f>
      </x:c>
      <x:c r="L75" s="13"/>
      <x:c r="M75" s="76" t="str">
        <x:f>IF(E75="","",XLOOKUP(E75,'Lists &amp; COA'!$L$47:$L$95,'Lists &amp; COA'!$M$47:$M$95,""))</x:f>
      </x:c>
      <x:c r="N75" s="76" t="str">
        <x:f>IF(M75="","",IFERROR(VLOOKUP(M75,'Lists &amp; COA'!$A$6:$C$39,2,FALSE),"Review"))</x:f>
      </x:c>
      <x:c r="O75" s="76" t="str">
        <x:f>IF(OR(B75="",E75=""),"",IF(M75="","Review",IF(L75="","Review",IF(L75=M75,"No","Yes"))))</x:f>
      </x:c>
      <x:c r="P75" s="13"/>
      <x:c r="Q75" s="13"/>
      <x:c r="R75" s="13"/>
      <x:c r="S75" s="13"/>
      <x:c r="T75" s="76" t="str">
        <x:f>IF(A75="","",IF(COUNTIF($A$7:$A$1006,A75)&gt;1,"Possible Duplicate","Unique"))</x:f>
      </x:c>
      <x:c r="U75" s="13"/>
      <x:c r="V75" s="13"/>
      <x:c r="W75" s="13"/>
      <x:c r="X75" s="14"/>
    </x:row>
    <x:row r="76">
      <x:c r="A76" s="13"/>
      <x:c r="B76" s="14"/>
      <x:c r="C76" s="76" t="str">
        <x:f>IF(B76="","",TEXT(B76,"mmm yyyy"))</x:f>
      </x:c>
      <x:c r="D76" s="13"/>
      <x:c r="E76" s="13"/>
      <x:c r="F76" s="13"/>
      <x:c r="G76" s="13"/>
      <x:c r="H76" s="13"/>
      <x:c r="I76" s="77"/>
      <x:c r="J76" s="77"/>
      <x:c r="K76" s="78" t="str">
        <x:f>IF(AND(I76="",J76=""),"",N(I76)-N(J76))</x:f>
      </x:c>
      <x:c r="L76" s="13"/>
      <x:c r="M76" s="76" t="str">
        <x:f>IF(E76="","",XLOOKUP(E76,'Lists &amp; COA'!$L$47:$L$95,'Lists &amp; COA'!$M$47:$M$95,""))</x:f>
      </x:c>
      <x:c r="N76" s="76" t="str">
        <x:f>IF(M76="","",IFERROR(VLOOKUP(M76,'Lists &amp; COA'!$A$6:$C$39,2,FALSE),"Review"))</x:f>
      </x:c>
      <x:c r="O76" s="76" t="str">
        <x:f>IF(OR(B76="",E76=""),"",IF(M76="","Review",IF(L76="","Review",IF(L76=M76,"No","Yes"))))</x:f>
      </x:c>
      <x:c r="P76" s="13"/>
      <x:c r="Q76" s="13"/>
      <x:c r="R76" s="13"/>
      <x:c r="S76" s="13"/>
      <x:c r="T76" s="76" t="str">
        <x:f>IF(A76="","",IF(COUNTIF($A$7:$A$1006,A76)&gt;1,"Possible Duplicate","Unique"))</x:f>
      </x:c>
      <x:c r="U76" s="13"/>
      <x:c r="V76" s="13"/>
      <x:c r="W76" s="13"/>
      <x:c r="X76" s="14"/>
    </x:row>
    <x:row r="77">
      <x:c r="A77" s="13"/>
      <x:c r="B77" s="14"/>
      <x:c r="C77" s="76" t="str">
        <x:f>IF(B77="","",TEXT(B77,"mmm yyyy"))</x:f>
      </x:c>
      <x:c r="D77" s="13"/>
      <x:c r="E77" s="13"/>
      <x:c r="F77" s="13"/>
      <x:c r="G77" s="13"/>
      <x:c r="H77" s="13"/>
      <x:c r="I77" s="77"/>
      <x:c r="J77" s="77"/>
      <x:c r="K77" s="78" t="str">
        <x:f>IF(AND(I77="",J77=""),"",N(I77)-N(J77))</x:f>
      </x:c>
      <x:c r="L77" s="13"/>
      <x:c r="M77" s="76" t="str">
        <x:f>IF(E77="","",XLOOKUP(E77,'Lists &amp; COA'!$L$47:$L$95,'Lists &amp; COA'!$M$47:$M$95,""))</x:f>
      </x:c>
      <x:c r="N77" s="76" t="str">
        <x:f>IF(M77="","",IFERROR(VLOOKUP(M77,'Lists &amp; COA'!$A$6:$C$39,2,FALSE),"Review"))</x:f>
      </x:c>
      <x:c r="O77" s="76" t="str">
        <x:f>IF(OR(B77="",E77=""),"",IF(M77="","Review",IF(L77="","Review",IF(L77=M77,"No","Yes"))))</x:f>
      </x:c>
      <x:c r="P77" s="13"/>
      <x:c r="Q77" s="13"/>
      <x:c r="R77" s="13"/>
      <x:c r="S77" s="13"/>
      <x:c r="T77" s="76" t="str">
        <x:f>IF(A77="","",IF(COUNTIF($A$7:$A$1006,A77)&gt;1,"Possible Duplicate","Unique"))</x:f>
      </x:c>
      <x:c r="U77" s="13"/>
      <x:c r="V77" s="13"/>
      <x:c r="W77" s="13"/>
      <x:c r="X77" s="14"/>
    </x:row>
    <x:row r="78">
      <x:c r="A78" s="13"/>
      <x:c r="B78" s="14"/>
      <x:c r="C78" s="76" t="str">
        <x:f>IF(B78="","",TEXT(B78,"mmm yyyy"))</x:f>
      </x:c>
      <x:c r="D78" s="13"/>
      <x:c r="E78" s="13"/>
      <x:c r="F78" s="13"/>
      <x:c r="G78" s="13"/>
      <x:c r="H78" s="13"/>
      <x:c r="I78" s="77"/>
      <x:c r="J78" s="77"/>
      <x:c r="K78" s="78" t="str">
        <x:f>IF(AND(I78="",J78=""),"",N(I78)-N(J78))</x:f>
      </x:c>
      <x:c r="L78" s="13"/>
      <x:c r="M78" s="76" t="str">
        <x:f>IF(E78="","",XLOOKUP(E78,'Lists &amp; COA'!$L$47:$L$95,'Lists &amp; COA'!$M$47:$M$95,""))</x:f>
      </x:c>
      <x:c r="N78" s="76" t="str">
        <x:f>IF(M78="","",IFERROR(VLOOKUP(M78,'Lists &amp; COA'!$A$6:$C$39,2,FALSE),"Review"))</x:f>
      </x:c>
      <x:c r="O78" s="76" t="str">
        <x:f>IF(OR(B78="",E78=""),"",IF(M78="","Review",IF(L78="","Review",IF(L78=M78,"No","Yes"))))</x:f>
      </x:c>
      <x:c r="P78" s="13"/>
      <x:c r="Q78" s="13"/>
      <x:c r="R78" s="13"/>
      <x:c r="S78" s="13"/>
      <x:c r="T78" s="76" t="str">
        <x:f>IF(A78="","",IF(COUNTIF($A$7:$A$1006,A78)&gt;1,"Possible Duplicate","Unique"))</x:f>
      </x:c>
      <x:c r="U78" s="13"/>
      <x:c r="V78" s="13"/>
      <x:c r="W78" s="13"/>
      <x:c r="X78" s="14"/>
    </x:row>
    <x:row r="79">
      <x:c r="A79" s="13"/>
      <x:c r="B79" s="14"/>
      <x:c r="C79" s="76" t="str">
        <x:f>IF(B79="","",TEXT(B79,"mmm yyyy"))</x:f>
      </x:c>
      <x:c r="D79" s="13"/>
      <x:c r="E79" s="13"/>
      <x:c r="F79" s="13"/>
      <x:c r="G79" s="13"/>
      <x:c r="H79" s="13"/>
      <x:c r="I79" s="77"/>
      <x:c r="J79" s="77"/>
      <x:c r="K79" s="78" t="str">
        <x:f>IF(AND(I79="",J79=""),"",N(I79)-N(J79))</x:f>
      </x:c>
      <x:c r="L79" s="13"/>
      <x:c r="M79" s="76" t="str">
        <x:f>IF(E79="","",XLOOKUP(E79,'Lists &amp; COA'!$L$47:$L$95,'Lists &amp; COA'!$M$47:$M$95,""))</x:f>
      </x:c>
      <x:c r="N79" s="76" t="str">
        <x:f>IF(M79="","",IFERROR(VLOOKUP(M79,'Lists &amp; COA'!$A$6:$C$39,2,FALSE),"Review"))</x:f>
      </x:c>
      <x:c r="O79" s="76" t="str">
        <x:f>IF(OR(B79="",E79=""),"",IF(M79="","Review",IF(L79="","Review",IF(L79=M79,"No","Yes"))))</x:f>
      </x:c>
      <x:c r="P79" s="13"/>
      <x:c r="Q79" s="13"/>
      <x:c r="R79" s="13"/>
      <x:c r="S79" s="13"/>
      <x:c r="T79" s="76" t="str">
        <x:f>IF(A79="","",IF(COUNTIF($A$7:$A$1006,A79)&gt;1,"Possible Duplicate","Unique"))</x:f>
      </x:c>
      <x:c r="U79" s="13"/>
      <x:c r="V79" s="13"/>
      <x:c r="W79" s="13"/>
      <x:c r="X79" s="14"/>
    </x:row>
    <x:row r="80">
      <x:c r="A80" s="13"/>
      <x:c r="B80" s="14"/>
      <x:c r="C80" s="76" t="str">
        <x:f>IF(B80="","",TEXT(B80,"mmm yyyy"))</x:f>
      </x:c>
      <x:c r="D80" s="13"/>
      <x:c r="E80" s="13"/>
      <x:c r="F80" s="13"/>
      <x:c r="G80" s="13"/>
      <x:c r="H80" s="13"/>
      <x:c r="I80" s="77"/>
      <x:c r="J80" s="77"/>
      <x:c r="K80" s="78" t="str">
        <x:f>IF(AND(I80="",J80=""),"",N(I80)-N(J80))</x:f>
      </x:c>
      <x:c r="L80" s="13"/>
      <x:c r="M80" s="76" t="str">
        <x:f>IF(E80="","",XLOOKUP(E80,'Lists &amp; COA'!$L$47:$L$95,'Lists &amp; COA'!$M$47:$M$95,""))</x:f>
      </x:c>
      <x:c r="N80" s="76" t="str">
        <x:f>IF(M80="","",IFERROR(VLOOKUP(M80,'Lists &amp; COA'!$A$6:$C$39,2,FALSE),"Review"))</x:f>
      </x:c>
      <x:c r="O80" s="76" t="str">
        <x:f>IF(OR(B80="",E80=""),"",IF(M80="","Review",IF(L80="","Review",IF(L80=M80,"No","Yes"))))</x:f>
      </x:c>
      <x:c r="P80" s="13"/>
      <x:c r="Q80" s="13"/>
      <x:c r="R80" s="13"/>
      <x:c r="S80" s="13"/>
      <x:c r="T80" s="76" t="str">
        <x:f>IF(A80="","",IF(COUNTIF($A$7:$A$1006,A80)&gt;1,"Possible Duplicate","Unique"))</x:f>
      </x:c>
      <x:c r="U80" s="13"/>
      <x:c r="V80" s="13"/>
      <x:c r="W80" s="13"/>
      <x:c r="X80" s="14"/>
    </x:row>
    <x:row r="81">
      <x:c r="A81" s="13"/>
      <x:c r="B81" s="14"/>
      <x:c r="C81" s="76" t="str">
        <x:f>IF(B81="","",TEXT(B81,"mmm yyyy"))</x:f>
      </x:c>
      <x:c r="D81" s="13"/>
      <x:c r="E81" s="13"/>
      <x:c r="F81" s="13"/>
      <x:c r="G81" s="13"/>
      <x:c r="H81" s="13"/>
      <x:c r="I81" s="77"/>
      <x:c r="J81" s="77"/>
      <x:c r="K81" s="78" t="str">
        <x:f>IF(AND(I81="",J81=""),"",N(I81)-N(J81))</x:f>
      </x:c>
      <x:c r="L81" s="13"/>
      <x:c r="M81" s="76" t="str">
        <x:f>IF(E81="","",XLOOKUP(E81,'Lists &amp; COA'!$L$47:$L$95,'Lists &amp; COA'!$M$47:$M$95,""))</x:f>
      </x:c>
      <x:c r="N81" s="76" t="str">
        <x:f>IF(M81="","",IFERROR(VLOOKUP(M81,'Lists &amp; COA'!$A$6:$C$39,2,FALSE),"Review"))</x:f>
      </x:c>
      <x:c r="O81" s="76" t="str">
        <x:f>IF(OR(B81="",E81=""),"",IF(M81="","Review",IF(L81="","Review",IF(L81=M81,"No","Yes"))))</x:f>
      </x:c>
      <x:c r="P81" s="13"/>
      <x:c r="Q81" s="13"/>
      <x:c r="R81" s="13"/>
      <x:c r="S81" s="13"/>
      <x:c r="T81" s="76" t="str">
        <x:f>IF(A81="","",IF(COUNTIF($A$7:$A$1006,A81)&gt;1,"Possible Duplicate","Unique"))</x:f>
      </x:c>
      <x:c r="U81" s="13"/>
      <x:c r="V81" s="13"/>
      <x:c r="W81" s="13"/>
      <x:c r="X81" s="14"/>
    </x:row>
    <x:row r="82">
      <x:c r="A82" s="13"/>
      <x:c r="B82" s="14"/>
      <x:c r="C82" s="76" t="str">
        <x:f>IF(B82="","",TEXT(B82,"mmm yyyy"))</x:f>
      </x:c>
      <x:c r="D82" s="13"/>
      <x:c r="E82" s="13"/>
      <x:c r="F82" s="13"/>
      <x:c r="G82" s="13"/>
      <x:c r="H82" s="13"/>
      <x:c r="I82" s="77"/>
      <x:c r="J82" s="77"/>
      <x:c r="K82" s="78" t="str">
        <x:f>IF(AND(I82="",J82=""),"",N(I82)-N(J82))</x:f>
      </x:c>
      <x:c r="L82" s="13"/>
      <x:c r="M82" s="76" t="str">
        <x:f>IF(E82="","",XLOOKUP(E82,'Lists &amp; COA'!$L$47:$L$95,'Lists &amp; COA'!$M$47:$M$95,""))</x:f>
      </x:c>
      <x:c r="N82" s="76" t="str">
        <x:f>IF(M82="","",IFERROR(VLOOKUP(M82,'Lists &amp; COA'!$A$6:$C$39,2,FALSE),"Review"))</x:f>
      </x:c>
      <x:c r="O82" s="76" t="str">
        <x:f>IF(OR(B82="",E82=""),"",IF(M82="","Review",IF(L82="","Review",IF(L82=M82,"No","Yes"))))</x:f>
      </x:c>
      <x:c r="P82" s="13"/>
      <x:c r="Q82" s="13"/>
      <x:c r="R82" s="13"/>
      <x:c r="S82" s="13"/>
      <x:c r="T82" s="76" t="str">
        <x:f>IF(A82="","",IF(COUNTIF($A$7:$A$1006,A82)&gt;1,"Possible Duplicate","Unique"))</x:f>
      </x:c>
      <x:c r="U82" s="13"/>
      <x:c r="V82" s="13"/>
      <x:c r="W82" s="13"/>
      <x:c r="X82" s="14"/>
    </x:row>
    <x:row r="83">
      <x:c r="A83" s="13"/>
      <x:c r="B83" s="14"/>
      <x:c r="C83" s="76" t="str">
        <x:f>IF(B83="","",TEXT(B83,"mmm yyyy"))</x:f>
      </x:c>
      <x:c r="D83" s="13"/>
      <x:c r="E83" s="13"/>
      <x:c r="F83" s="13"/>
      <x:c r="G83" s="13"/>
      <x:c r="H83" s="13"/>
      <x:c r="I83" s="77"/>
      <x:c r="J83" s="77"/>
      <x:c r="K83" s="78" t="str">
        <x:f>IF(AND(I83="",J83=""),"",N(I83)-N(J83))</x:f>
      </x:c>
      <x:c r="L83" s="13"/>
      <x:c r="M83" s="76" t="str">
        <x:f>IF(E83="","",XLOOKUP(E83,'Lists &amp; COA'!$L$47:$L$95,'Lists &amp; COA'!$M$47:$M$95,""))</x:f>
      </x:c>
      <x:c r="N83" s="76" t="str">
        <x:f>IF(M83="","",IFERROR(VLOOKUP(M83,'Lists &amp; COA'!$A$6:$C$39,2,FALSE),"Review"))</x:f>
      </x:c>
      <x:c r="O83" s="76" t="str">
        <x:f>IF(OR(B83="",E83=""),"",IF(M83="","Review",IF(L83="","Review",IF(L83=M83,"No","Yes"))))</x:f>
      </x:c>
      <x:c r="P83" s="13"/>
      <x:c r="Q83" s="13"/>
      <x:c r="R83" s="13"/>
      <x:c r="S83" s="13"/>
      <x:c r="T83" s="76" t="str">
        <x:f>IF(A83="","",IF(COUNTIF($A$7:$A$1006,A83)&gt;1,"Possible Duplicate","Unique"))</x:f>
      </x:c>
      <x:c r="U83" s="13"/>
      <x:c r="V83" s="13"/>
      <x:c r="W83" s="13"/>
      <x:c r="X83" s="14"/>
    </x:row>
    <x:row r="84">
      <x:c r="A84" s="13"/>
      <x:c r="B84" s="14"/>
      <x:c r="C84" s="76" t="str">
        <x:f>IF(B84="","",TEXT(B84,"mmm yyyy"))</x:f>
      </x:c>
      <x:c r="D84" s="13"/>
      <x:c r="E84" s="13"/>
      <x:c r="F84" s="13"/>
      <x:c r="G84" s="13"/>
      <x:c r="H84" s="13"/>
      <x:c r="I84" s="77"/>
      <x:c r="J84" s="77"/>
      <x:c r="K84" s="78" t="str">
        <x:f>IF(AND(I84="",J84=""),"",N(I84)-N(J84))</x:f>
      </x:c>
      <x:c r="L84" s="13"/>
      <x:c r="M84" s="76" t="str">
        <x:f>IF(E84="","",XLOOKUP(E84,'Lists &amp; COA'!$L$47:$L$95,'Lists &amp; COA'!$M$47:$M$95,""))</x:f>
      </x:c>
      <x:c r="N84" s="76" t="str">
        <x:f>IF(M84="","",IFERROR(VLOOKUP(M84,'Lists &amp; COA'!$A$6:$C$39,2,FALSE),"Review"))</x:f>
      </x:c>
      <x:c r="O84" s="76" t="str">
        <x:f>IF(OR(B84="",E84=""),"",IF(M84="","Review",IF(L84="","Review",IF(L84=M84,"No","Yes"))))</x:f>
      </x:c>
      <x:c r="P84" s="13"/>
      <x:c r="Q84" s="13"/>
      <x:c r="R84" s="13"/>
      <x:c r="S84" s="13"/>
      <x:c r="T84" s="76" t="str">
        <x:f>IF(A84="","",IF(COUNTIF($A$7:$A$1006,A84)&gt;1,"Possible Duplicate","Unique"))</x:f>
      </x:c>
      <x:c r="U84" s="13"/>
      <x:c r="V84" s="13"/>
      <x:c r="W84" s="13"/>
      <x:c r="X84" s="14"/>
    </x:row>
    <x:row r="85">
      <x:c r="A85" s="13"/>
      <x:c r="B85" s="14"/>
      <x:c r="C85" s="76" t="str">
        <x:f>IF(B85="","",TEXT(B85,"mmm yyyy"))</x:f>
      </x:c>
      <x:c r="D85" s="13"/>
      <x:c r="E85" s="13"/>
      <x:c r="F85" s="13"/>
      <x:c r="G85" s="13"/>
      <x:c r="H85" s="13"/>
      <x:c r="I85" s="77"/>
      <x:c r="J85" s="77"/>
      <x:c r="K85" s="78" t="str">
        <x:f>IF(AND(I85="",J85=""),"",N(I85)-N(J85))</x:f>
      </x:c>
      <x:c r="L85" s="13"/>
      <x:c r="M85" s="76" t="str">
        <x:f>IF(E85="","",XLOOKUP(E85,'Lists &amp; COA'!$L$47:$L$95,'Lists &amp; COA'!$M$47:$M$95,""))</x:f>
      </x:c>
      <x:c r="N85" s="76" t="str">
        <x:f>IF(M85="","",IFERROR(VLOOKUP(M85,'Lists &amp; COA'!$A$6:$C$39,2,FALSE),"Review"))</x:f>
      </x:c>
      <x:c r="O85" s="76" t="str">
        <x:f>IF(OR(B85="",E85=""),"",IF(M85="","Review",IF(L85="","Review",IF(L85=M85,"No","Yes"))))</x:f>
      </x:c>
      <x:c r="P85" s="13"/>
      <x:c r="Q85" s="13"/>
      <x:c r="R85" s="13"/>
      <x:c r="S85" s="13"/>
      <x:c r="T85" s="76" t="str">
        <x:f>IF(A85="","",IF(COUNTIF($A$7:$A$1006,A85)&gt;1,"Possible Duplicate","Unique"))</x:f>
      </x:c>
      <x:c r="U85" s="13"/>
      <x:c r="V85" s="13"/>
      <x:c r="W85" s="13"/>
      <x:c r="X85" s="14"/>
    </x:row>
    <x:row r="86">
      <x:c r="A86" s="13"/>
      <x:c r="B86" s="14"/>
      <x:c r="C86" s="76" t="str">
        <x:f>IF(B86="","",TEXT(B86,"mmm yyyy"))</x:f>
      </x:c>
      <x:c r="D86" s="13"/>
      <x:c r="E86" s="13"/>
      <x:c r="F86" s="13"/>
      <x:c r="G86" s="13"/>
      <x:c r="H86" s="13"/>
      <x:c r="I86" s="77"/>
      <x:c r="J86" s="77"/>
      <x:c r="K86" s="78" t="str">
        <x:f>IF(AND(I86="",J86=""),"",N(I86)-N(J86))</x:f>
      </x:c>
      <x:c r="L86" s="13"/>
      <x:c r="M86" s="76" t="str">
        <x:f>IF(E86="","",XLOOKUP(E86,'Lists &amp; COA'!$L$47:$L$95,'Lists &amp; COA'!$M$47:$M$95,""))</x:f>
      </x:c>
      <x:c r="N86" s="76" t="str">
        <x:f>IF(M86="","",IFERROR(VLOOKUP(M86,'Lists &amp; COA'!$A$6:$C$39,2,FALSE),"Review"))</x:f>
      </x:c>
      <x:c r="O86" s="76" t="str">
        <x:f>IF(OR(B86="",E86=""),"",IF(M86="","Review",IF(L86="","Review",IF(L86=M86,"No","Yes"))))</x:f>
      </x:c>
      <x:c r="P86" s="13"/>
      <x:c r="Q86" s="13"/>
      <x:c r="R86" s="13"/>
      <x:c r="S86" s="13"/>
      <x:c r="T86" s="76" t="str">
        <x:f>IF(A86="","",IF(COUNTIF($A$7:$A$1006,A86)&gt;1,"Possible Duplicate","Unique"))</x:f>
      </x:c>
      <x:c r="U86" s="13"/>
      <x:c r="V86" s="13"/>
      <x:c r="W86" s="13"/>
      <x:c r="X86" s="14"/>
    </x:row>
    <x:row r="87">
      <x:c r="A87" s="13"/>
      <x:c r="B87" s="14"/>
      <x:c r="C87" s="76" t="str">
        <x:f>IF(B87="","",TEXT(B87,"mmm yyyy"))</x:f>
      </x:c>
      <x:c r="D87" s="13"/>
      <x:c r="E87" s="13"/>
      <x:c r="F87" s="13"/>
      <x:c r="G87" s="13"/>
      <x:c r="H87" s="13"/>
      <x:c r="I87" s="77"/>
      <x:c r="J87" s="77"/>
      <x:c r="K87" s="78" t="str">
        <x:f>IF(AND(I87="",J87=""),"",N(I87)-N(J87))</x:f>
      </x:c>
      <x:c r="L87" s="13"/>
      <x:c r="M87" s="76" t="str">
        <x:f>IF(E87="","",XLOOKUP(E87,'Lists &amp; COA'!$L$47:$L$95,'Lists &amp; COA'!$M$47:$M$95,""))</x:f>
      </x:c>
      <x:c r="N87" s="76" t="str">
        <x:f>IF(M87="","",IFERROR(VLOOKUP(M87,'Lists &amp; COA'!$A$6:$C$39,2,FALSE),"Review"))</x:f>
      </x:c>
      <x:c r="O87" s="76" t="str">
        <x:f>IF(OR(B87="",E87=""),"",IF(M87="","Review",IF(L87="","Review",IF(L87=M87,"No","Yes"))))</x:f>
      </x:c>
      <x:c r="P87" s="13"/>
      <x:c r="Q87" s="13"/>
      <x:c r="R87" s="13"/>
      <x:c r="S87" s="13"/>
      <x:c r="T87" s="76" t="str">
        <x:f>IF(A87="","",IF(COUNTIF($A$7:$A$1006,A87)&gt;1,"Possible Duplicate","Unique"))</x:f>
      </x:c>
      <x:c r="U87" s="13"/>
      <x:c r="V87" s="13"/>
      <x:c r="W87" s="13"/>
      <x:c r="X87" s="14"/>
    </x:row>
    <x:row r="88">
      <x:c r="A88" s="13"/>
      <x:c r="B88" s="14"/>
      <x:c r="C88" s="76" t="str">
        <x:f>IF(B88="","",TEXT(B88,"mmm yyyy"))</x:f>
      </x:c>
      <x:c r="D88" s="13"/>
      <x:c r="E88" s="13"/>
      <x:c r="F88" s="13"/>
      <x:c r="G88" s="13"/>
      <x:c r="H88" s="13"/>
      <x:c r="I88" s="77"/>
      <x:c r="J88" s="77"/>
      <x:c r="K88" s="78" t="str">
        <x:f>IF(AND(I88="",J88=""),"",N(I88)-N(J88))</x:f>
      </x:c>
      <x:c r="L88" s="13"/>
      <x:c r="M88" s="76" t="str">
        <x:f>IF(E88="","",XLOOKUP(E88,'Lists &amp; COA'!$L$47:$L$95,'Lists &amp; COA'!$M$47:$M$95,""))</x:f>
      </x:c>
      <x:c r="N88" s="76" t="str">
        <x:f>IF(M88="","",IFERROR(VLOOKUP(M88,'Lists &amp; COA'!$A$6:$C$39,2,FALSE),"Review"))</x:f>
      </x:c>
      <x:c r="O88" s="76" t="str">
        <x:f>IF(OR(B88="",E88=""),"",IF(M88="","Review",IF(L88="","Review",IF(L88=M88,"No","Yes"))))</x:f>
      </x:c>
      <x:c r="P88" s="13"/>
      <x:c r="Q88" s="13"/>
      <x:c r="R88" s="13"/>
      <x:c r="S88" s="13"/>
      <x:c r="T88" s="76" t="str">
        <x:f>IF(A88="","",IF(COUNTIF($A$7:$A$1006,A88)&gt;1,"Possible Duplicate","Unique"))</x:f>
      </x:c>
      <x:c r="U88" s="13"/>
      <x:c r="V88" s="13"/>
      <x:c r="W88" s="13"/>
      <x:c r="X88" s="14"/>
    </x:row>
    <x:row r="89">
      <x:c r="A89" s="13"/>
      <x:c r="B89" s="14"/>
      <x:c r="C89" s="76" t="str">
        <x:f>IF(B89="","",TEXT(B89,"mmm yyyy"))</x:f>
      </x:c>
      <x:c r="D89" s="13"/>
      <x:c r="E89" s="13"/>
      <x:c r="F89" s="13"/>
      <x:c r="G89" s="13"/>
      <x:c r="H89" s="13"/>
      <x:c r="I89" s="77"/>
      <x:c r="J89" s="77"/>
      <x:c r="K89" s="78" t="str">
        <x:f>IF(AND(I89="",J89=""),"",N(I89)-N(J89))</x:f>
      </x:c>
      <x:c r="L89" s="13"/>
      <x:c r="M89" s="76" t="str">
        <x:f>IF(E89="","",XLOOKUP(E89,'Lists &amp; COA'!$L$47:$L$95,'Lists &amp; COA'!$M$47:$M$95,""))</x:f>
      </x:c>
      <x:c r="N89" s="76" t="str">
        <x:f>IF(M89="","",IFERROR(VLOOKUP(M89,'Lists &amp; COA'!$A$6:$C$39,2,FALSE),"Review"))</x:f>
      </x:c>
      <x:c r="O89" s="76" t="str">
        <x:f>IF(OR(B89="",E89=""),"",IF(M89="","Review",IF(L89="","Review",IF(L89=M89,"No","Yes"))))</x:f>
      </x:c>
      <x:c r="P89" s="13"/>
      <x:c r="Q89" s="13"/>
      <x:c r="R89" s="13"/>
      <x:c r="S89" s="13"/>
      <x:c r="T89" s="76" t="str">
        <x:f>IF(A89="","",IF(COUNTIF($A$7:$A$1006,A89)&gt;1,"Possible Duplicate","Unique"))</x:f>
      </x:c>
      <x:c r="U89" s="13"/>
      <x:c r="V89" s="13"/>
      <x:c r="W89" s="13"/>
      <x:c r="X89" s="14"/>
    </x:row>
    <x:row r="90">
      <x:c r="A90" s="13"/>
      <x:c r="B90" s="14"/>
      <x:c r="C90" s="76" t="str">
        <x:f>IF(B90="","",TEXT(B90,"mmm yyyy"))</x:f>
      </x:c>
      <x:c r="D90" s="13"/>
      <x:c r="E90" s="13"/>
      <x:c r="F90" s="13"/>
      <x:c r="G90" s="13"/>
      <x:c r="H90" s="13"/>
      <x:c r="I90" s="77"/>
      <x:c r="J90" s="77"/>
      <x:c r="K90" s="78" t="str">
        <x:f>IF(AND(I90="",J90=""),"",N(I90)-N(J90))</x:f>
      </x:c>
      <x:c r="L90" s="13"/>
      <x:c r="M90" s="76" t="str">
        <x:f>IF(E90="","",XLOOKUP(E90,'Lists &amp; COA'!$L$47:$L$95,'Lists &amp; COA'!$M$47:$M$95,""))</x:f>
      </x:c>
      <x:c r="N90" s="76" t="str">
        <x:f>IF(M90="","",IFERROR(VLOOKUP(M90,'Lists &amp; COA'!$A$6:$C$39,2,FALSE),"Review"))</x:f>
      </x:c>
      <x:c r="O90" s="76" t="str">
        <x:f>IF(OR(B90="",E90=""),"",IF(M90="","Review",IF(L90="","Review",IF(L90=M90,"No","Yes"))))</x:f>
      </x:c>
      <x:c r="P90" s="13"/>
      <x:c r="Q90" s="13"/>
      <x:c r="R90" s="13"/>
      <x:c r="S90" s="13"/>
      <x:c r="T90" s="76" t="str">
        <x:f>IF(A90="","",IF(COUNTIF($A$7:$A$1006,A90)&gt;1,"Possible Duplicate","Unique"))</x:f>
      </x:c>
      <x:c r="U90" s="13"/>
      <x:c r="V90" s="13"/>
      <x:c r="W90" s="13"/>
      <x:c r="X90" s="14"/>
    </x:row>
    <x:row r="91">
      <x:c r="A91" s="13"/>
      <x:c r="B91" s="14"/>
      <x:c r="C91" s="76" t="str">
        <x:f>IF(B91="","",TEXT(B91,"mmm yyyy"))</x:f>
      </x:c>
      <x:c r="D91" s="13"/>
      <x:c r="E91" s="13"/>
      <x:c r="F91" s="13"/>
      <x:c r="G91" s="13"/>
      <x:c r="H91" s="13"/>
      <x:c r="I91" s="77"/>
      <x:c r="J91" s="77"/>
      <x:c r="K91" s="78" t="str">
        <x:f>IF(AND(I91="",J91=""),"",N(I91)-N(J91))</x:f>
      </x:c>
      <x:c r="L91" s="13"/>
      <x:c r="M91" s="76" t="str">
        <x:f>IF(E91="","",XLOOKUP(E91,'Lists &amp; COA'!$L$47:$L$95,'Lists &amp; COA'!$M$47:$M$95,""))</x:f>
      </x:c>
      <x:c r="N91" s="76" t="str">
        <x:f>IF(M91="","",IFERROR(VLOOKUP(M91,'Lists &amp; COA'!$A$6:$C$39,2,FALSE),"Review"))</x:f>
      </x:c>
      <x:c r="O91" s="76" t="str">
        <x:f>IF(OR(B91="",E91=""),"",IF(M91="","Review",IF(L91="","Review",IF(L91=M91,"No","Yes"))))</x:f>
      </x:c>
      <x:c r="P91" s="13"/>
      <x:c r="Q91" s="13"/>
      <x:c r="R91" s="13"/>
      <x:c r="S91" s="13"/>
      <x:c r="T91" s="76" t="str">
        <x:f>IF(A91="","",IF(COUNTIF($A$7:$A$1006,A91)&gt;1,"Possible Duplicate","Unique"))</x:f>
      </x:c>
      <x:c r="U91" s="13"/>
      <x:c r="V91" s="13"/>
      <x:c r="W91" s="13"/>
      <x:c r="X91" s="14"/>
    </x:row>
    <x:row r="92">
      <x:c r="A92" s="13"/>
      <x:c r="B92" s="14"/>
      <x:c r="C92" s="76" t="str">
        <x:f>IF(B92="","",TEXT(B92,"mmm yyyy"))</x:f>
      </x:c>
      <x:c r="D92" s="13"/>
      <x:c r="E92" s="13"/>
      <x:c r="F92" s="13"/>
      <x:c r="G92" s="13"/>
      <x:c r="H92" s="13"/>
      <x:c r="I92" s="77"/>
      <x:c r="J92" s="77"/>
      <x:c r="K92" s="78" t="str">
        <x:f>IF(AND(I92="",J92=""),"",N(I92)-N(J92))</x:f>
      </x:c>
      <x:c r="L92" s="13"/>
      <x:c r="M92" s="76" t="str">
        <x:f>IF(E92="","",XLOOKUP(E92,'Lists &amp; COA'!$L$47:$L$95,'Lists &amp; COA'!$M$47:$M$95,""))</x:f>
      </x:c>
      <x:c r="N92" s="76" t="str">
        <x:f>IF(M92="","",IFERROR(VLOOKUP(M92,'Lists &amp; COA'!$A$6:$C$39,2,FALSE),"Review"))</x:f>
      </x:c>
      <x:c r="O92" s="76" t="str">
        <x:f>IF(OR(B92="",E92=""),"",IF(M92="","Review",IF(L92="","Review",IF(L92=M92,"No","Yes"))))</x:f>
      </x:c>
      <x:c r="P92" s="13"/>
      <x:c r="Q92" s="13"/>
      <x:c r="R92" s="13"/>
      <x:c r="S92" s="13"/>
      <x:c r="T92" s="76" t="str">
        <x:f>IF(A92="","",IF(COUNTIF($A$7:$A$1006,A92)&gt;1,"Possible Duplicate","Unique"))</x:f>
      </x:c>
      <x:c r="U92" s="13"/>
      <x:c r="V92" s="13"/>
      <x:c r="W92" s="13"/>
      <x:c r="X92" s="14"/>
    </x:row>
    <x:row r="93">
      <x:c r="A93" s="13"/>
      <x:c r="B93" s="14"/>
      <x:c r="C93" s="76" t="str">
        <x:f>IF(B93="","",TEXT(B93,"mmm yyyy"))</x:f>
      </x:c>
      <x:c r="D93" s="13"/>
      <x:c r="E93" s="13"/>
      <x:c r="F93" s="13"/>
      <x:c r="G93" s="13"/>
      <x:c r="H93" s="13"/>
      <x:c r="I93" s="77"/>
      <x:c r="J93" s="77"/>
      <x:c r="K93" s="78" t="str">
        <x:f>IF(AND(I93="",J93=""),"",N(I93)-N(J93))</x:f>
      </x:c>
      <x:c r="L93" s="13"/>
      <x:c r="M93" s="76" t="str">
        <x:f>IF(E93="","",XLOOKUP(E93,'Lists &amp; COA'!$L$47:$L$95,'Lists &amp; COA'!$M$47:$M$95,""))</x:f>
      </x:c>
      <x:c r="N93" s="76" t="str">
        <x:f>IF(M93="","",IFERROR(VLOOKUP(M93,'Lists &amp; COA'!$A$6:$C$39,2,FALSE),"Review"))</x:f>
      </x:c>
      <x:c r="O93" s="76" t="str">
        <x:f>IF(OR(B93="",E93=""),"",IF(M93="","Review",IF(L93="","Review",IF(L93=M93,"No","Yes"))))</x:f>
      </x:c>
      <x:c r="P93" s="13"/>
      <x:c r="Q93" s="13"/>
      <x:c r="R93" s="13"/>
      <x:c r="S93" s="13"/>
      <x:c r="T93" s="76" t="str">
        <x:f>IF(A93="","",IF(COUNTIF($A$7:$A$1006,A93)&gt;1,"Possible Duplicate","Unique"))</x:f>
      </x:c>
      <x:c r="U93" s="13"/>
      <x:c r="V93" s="13"/>
      <x:c r="W93" s="13"/>
      <x:c r="X93" s="14"/>
    </x:row>
    <x:row r="94">
      <x:c r="A94" s="13"/>
      <x:c r="B94" s="14"/>
      <x:c r="C94" s="76" t="str">
        <x:f>IF(B94="","",TEXT(B94,"mmm yyyy"))</x:f>
      </x:c>
      <x:c r="D94" s="13"/>
      <x:c r="E94" s="13"/>
      <x:c r="F94" s="13"/>
      <x:c r="G94" s="13"/>
      <x:c r="H94" s="13"/>
      <x:c r="I94" s="77"/>
      <x:c r="J94" s="77"/>
      <x:c r="K94" s="78" t="str">
        <x:f>IF(AND(I94="",J94=""),"",N(I94)-N(J94))</x:f>
      </x:c>
      <x:c r="L94" s="13"/>
      <x:c r="M94" s="76" t="str">
        <x:f>IF(E94="","",XLOOKUP(E94,'Lists &amp; COA'!$L$47:$L$95,'Lists &amp; COA'!$M$47:$M$95,""))</x:f>
      </x:c>
      <x:c r="N94" s="76" t="str">
        <x:f>IF(M94="","",IFERROR(VLOOKUP(M94,'Lists &amp; COA'!$A$6:$C$39,2,FALSE),"Review"))</x:f>
      </x:c>
      <x:c r="O94" s="76" t="str">
        <x:f>IF(OR(B94="",E94=""),"",IF(M94="","Review",IF(L94="","Review",IF(L94=M94,"No","Yes"))))</x:f>
      </x:c>
      <x:c r="P94" s="13"/>
      <x:c r="Q94" s="13"/>
      <x:c r="R94" s="13"/>
      <x:c r="S94" s="13"/>
      <x:c r="T94" s="76" t="str">
        <x:f>IF(A94="","",IF(COUNTIF($A$7:$A$1006,A94)&gt;1,"Possible Duplicate","Unique"))</x:f>
      </x:c>
      <x:c r="U94" s="13"/>
      <x:c r="V94" s="13"/>
      <x:c r="W94" s="13"/>
      <x:c r="X94" s="14"/>
    </x:row>
    <x:row r="95">
      <x:c r="A95" s="13"/>
      <x:c r="B95" s="14"/>
      <x:c r="C95" s="76" t="str">
        <x:f>IF(B95="","",TEXT(B95,"mmm yyyy"))</x:f>
      </x:c>
      <x:c r="D95" s="13"/>
      <x:c r="E95" s="13"/>
      <x:c r="F95" s="13"/>
      <x:c r="G95" s="13"/>
      <x:c r="H95" s="13"/>
      <x:c r="I95" s="77"/>
      <x:c r="J95" s="77"/>
      <x:c r="K95" s="78" t="str">
        <x:f>IF(AND(I95="",J95=""),"",N(I95)-N(J95))</x:f>
      </x:c>
      <x:c r="L95" s="13"/>
      <x:c r="M95" s="76" t="str">
        <x:f>IF(E95="","",XLOOKUP(E95,'Lists &amp; COA'!$L$47:$L$95,'Lists &amp; COA'!$M$47:$M$95,""))</x:f>
      </x:c>
      <x:c r="N95" s="76" t="str">
        <x:f>IF(M95="","",IFERROR(VLOOKUP(M95,'Lists &amp; COA'!$A$6:$C$39,2,FALSE),"Review"))</x:f>
      </x:c>
      <x:c r="O95" s="76" t="str">
        <x:f>IF(OR(B95="",E95=""),"",IF(M95="","Review",IF(L95="","Review",IF(L95=M95,"No","Yes"))))</x:f>
      </x:c>
      <x:c r="P95" s="13"/>
      <x:c r="Q95" s="13"/>
      <x:c r="R95" s="13"/>
      <x:c r="S95" s="13"/>
      <x:c r="T95" s="76" t="str">
        <x:f>IF(A95="","",IF(COUNTIF($A$7:$A$1006,A95)&gt;1,"Possible Duplicate","Unique"))</x:f>
      </x:c>
      <x:c r="U95" s="13"/>
      <x:c r="V95" s="13"/>
      <x:c r="W95" s="13"/>
      <x:c r="X95" s="14"/>
    </x:row>
    <x:row r="96">
      <x:c r="A96" s="13"/>
      <x:c r="B96" s="14"/>
      <x:c r="C96" s="76" t="str">
        <x:f>IF(B96="","",TEXT(B96,"mmm yyyy"))</x:f>
      </x:c>
      <x:c r="D96" s="13"/>
      <x:c r="E96" s="13"/>
      <x:c r="F96" s="13"/>
      <x:c r="G96" s="13"/>
      <x:c r="H96" s="13"/>
      <x:c r="I96" s="77"/>
      <x:c r="J96" s="77"/>
      <x:c r="K96" s="78" t="str">
        <x:f>IF(AND(I96="",J96=""),"",N(I96)-N(J96))</x:f>
      </x:c>
      <x:c r="L96" s="13"/>
      <x:c r="M96" s="76" t="str">
        <x:f>IF(E96="","",XLOOKUP(E96,'Lists &amp; COA'!$L$47:$L$95,'Lists &amp; COA'!$M$47:$M$95,""))</x:f>
      </x:c>
      <x:c r="N96" s="76" t="str">
        <x:f>IF(M96="","",IFERROR(VLOOKUP(M96,'Lists &amp; COA'!$A$6:$C$39,2,FALSE),"Review"))</x:f>
      </x:c>
      <x:c r="O96" s="76" t="str">
        <x:f>IF(OR(B96="",E96=""),"",IF(M96="","Review",IF(L96="","Review",IF(L96=M96,"No","Yes"))))</x:f>
      </x:c>
      <x:c r="P96" s="13"/>
      <x:c r="Q96" s="13"/>
      <x:c r="R96" s="13"/>
      <x:c r="S96" s="13"/>
      <x:c r="T96" s="76" t="str">
        <x:f>IF(A96="","",IF(COUNTIF($A$7:$A$1006,A96)&gt;1,"Possible Duplicate","Unique"))</x:f>
      </x:c>
      <x:c r="U96" s="13"/>
      <x:c r="V96" s="13"/>
      <x:c r="W96" s="13"/>
      <x:c r="X96" s="14"/>
    </x:row>
    <x:row r="97">
      <x:c r="A97" s="13"/>
      <x:c r="B97" s="14"/>
      <x:c r="C97" s="76" t="str">
        <x:f>IF(B97="","",TEXT(B97,"mmm yyyy"))</x:f>
      </x:c>
      <x:c r="D97" s="13"/>
      <x:c r="E97" s="13"/>
      <x:c r="F97" s="13"/>
      <x:c r="G97" s="13"/>
      <x:c r="H97" s="13"/>
      <x:c r="I97" s="77"/>
      <x:c r="J97" s="77"/>
      <x:c r="K97" s="78" t="str">
        <x:f>IF(AND(I97="",J97=""),"",N(I97)-N(J97))</x:f>
      </x:c>
      <x:c r="L97" s="13"/>
      <x:c r="M97" s="76" t="str">
        <x:f>IF(E97="","",XLOOKUP(E97,'Lists &amp; COA'!$L$47:$L$95,'Lists &amp; COA'!$M$47:$M$95,""))</x:f>
      </x:c>
      <x:c r="N97" s="76" t="str">
        <x:f>IF(M97="","",IFERROR(VLOOKUP(M97,'Lists &amp; COA'!$A$6:$C$39,2,FALSE),"Review"))</x:f>
      </x:c>
      <x:c r="O97" s="76" t="str">
        <x:f>IF(OR(B97="",E97=""),"",IF(M97="","Review",IF(L97="","Review",IF(L97=M97,"No","Yes"))))</x:f>
      </x:c>
      <x:c r="P97" s="13"/>
      <x:c r="Q97" s="13"/>
      <x:c r="R97" s="13"/>
      <x:c r="S97" s="13"/>
      <x:c r="T97" s="76" t="str">
        <x:f>IF(A97="","",IF(COUNTIF($A$7:$A$1006,A97)&gt;1,"Possible Duplicate","Unique"))</x:f>
      </x:c>
      <x:c r="U97" s="13"/>
      <x:c r="V97" s="13"/>
      <x:c r="W97" s="13"/>
      <x:c r="X97" s="14"/>
    </x:row>
    <x:row r="98">
      <x:c r="A98" s="13"/>
      <x:c r="B98" s="14"/>
      <x:c r="C98" s="76" t="str">
        <x:f>IF(B98="","",TEXT(B98,"mmm yyyy"))</x:f>
      </x:c>
      <x:c r="D98" s="13"/>
      <x:c r="E98" s="13"/>
      <x:c r="F98" s="13"/>
      <x:c r="G98" s="13"/>
      <x:c r="H98" s="13"/>
      <x:c r="I98" s="77"/>
      <x:c r="J98" s="77"/>
      <x:c r="K98" s="78" t="str">
        <x:f>IF(AND(I98="",J98=""),"",N(I98)-N(J98))</x:f>
      </x:c>
      <x:c r="L98" s="13"/>
      <x:c r="M98" s="76" t="str">
        <x:f>IF(E98="","",XLOOKUP(E98,'Lists &amp; COA'!$L$47:$L$95,'Lists &amp; COA'!$M$47:$M$95,""))</x:f>
      </x:c>
      <x:c r="N98" s="76" t="str">
        <x:f>IF(M98="","",IFERROR(VLOOKUP(M98,'Lists &amp; COA'!$A$6:$C$39,2,FALSE),"Review"))</x:f>
      </x:c>
      <x:c r="O98" s="76" t="str">
        <x:f>IF(OR(B98="",E98=""),"",IF(M98="","Review",IF(L98="","Review",IF(L98=M98,"No","Yes"))))</x:f>
      </x:c>
      <x:c r="P98" s="13"/>
      <x:c r="Q98" s="13"/>
      <x:c r="R98" s="13"/>
      <x:c r="S98" s="13"/>
      <x:c r="T98" s="76" t="str">
        <x:f>IF(A98="","",IF(COUNTIF($A$7:$A$1006,A98)&gt;1,"Possible Duplicate","Unique"))</x:f>
      </x:c>
      <x:c r="U98" s="13"/>
      <x:c r="V98" s="13"/>
      <x:c r="W98" s="13"/>
      <x:c r="X98" s="14"/>
    </x:row>
    <x:row r="99">
      <x:c r="A99" s="13"/>
      <x:c r="B99" s="14"/>
      <x:c r="C99" s="76" t="str">
        <x:f>IF(B99="","",TEXT(B99,"mmm yyyy"))</x:f>
      </x:c>
      <x:c r="D99" s="13"/>
      <x:c r="E99" s="13"/>
      <x:c r="F99" s="13"/>
      <x:c r="G99" s="13"/>
      <x:c r="H99" s="13"/>
      <x:c r="I99" s="77"/>
      <x:c r="J99" s="77"/>
      <x:c r="K99" s="78" t="str">
        <x:f>IF(AND(I99="",J99=""),"",N(I99)-N(J99))</x:f>
      </x:c>
      <x:c r="L99" s="13"/>
      <x:c r="M99" s="76" t="str">
        <x:f>IF(E99="","",XLOOKUP(E99,'Lists &amp; COA'!$L$47:$L$95,'Lists &amp; COA'!$M$47:$M$95,""))</x:f>
      </x:c>
      <x:c r="N99" s="76" t="str">
        <x:f>IF(M99="","",IFERROR(VLOOKUP(M99,'Lists &amp; COA'!$A$6:$C$39,2,FALSE),"Review"))</x:f>
      </x:c>
      <x:c r="O99" s="76" t="str">
        <x:f>IF(OR(B99="",E99=""),"",IF(M99="","Review",IF(L99="","Review",IF(L99=M99,"No","Yes"))))</x:f>
      </x:c>
      <x:c r="P99" s="13"/>
      <x:c r="Q99" s="13"/>
      <x:c r="R99" s="13"/>
      <x:c r="S99" s="13"/>
      <x:c r="T99" s="76" t="str">
        <x:f>IF(A99="","",IF(COUNTIF($A$7:$A$1006,A99)&gt;1,"Possible Duplicate","Unique"))</x:f>
      </x:c>
      <x:c r="U99" s="13"/>
      <x:c r="V99" s="13"/>
      <x:c r="W99" s="13"/>
      <x:c r="X99" s="14"/>
    </x:row>
    <x:row r="100">
      <x:c r="A100" s="13"/>
      <x:c r="B100" s="14"/>
      <x:c r="C100" s="76" t="str">
        <x:f>IF(B100="","",TEXT(B100,"mmm yyyy"))</x:f>
      </x:c>
      <x:c r="D100" s="13"/>
      <x:c r="E100" s="13"/>
      <x:c r="F100" s="13"/>
      <x:c r="G100" s="13"/>
      <x:c r="H100" s="13"/>
      <x:c r="I100" s="77"/>
      <x:c r="J100" s="77"/>
      <x:c r="K100" s="78" t="str">
        <x:f>IF(AND(I100="",J100=""),"",N(I100)-N(J100))</x:f>
      </x:c>
      <x:c r="L100" s="13"/>
      <x:c r="M100" s="76" t="str">
        <x:f>IF(E100="","",XLOOKUP(E100,'Lists &amp; COA'!$L$47:$L$95,'Lists &amp; COA'!$M$47:$M$95,""))</x:f>
      </x:c>
      <x:c r="N100" s="76" t="str">
        <x:f>IF(M100="","",IFERROR(VLOOKUP(M100,'Lists &amp; COA'!$A$6:$C$39,2,FALSE),"Review"))</x:f>
      </x:c>
      <x:c r="O100" s="76" t="str">
        <x:f>IF(OR(B100="",E100=""),"",IF(M100="","Review",IF(L100="","Review",IF(L100=M100,"No","Yes"))))</x:f>
      </x:c>
      <x:c r="P100" s="13"/>
      <x:c r="Q100" s="13"/>
      <x:c r="R100" s="13"/>
      <x:c r="S100" s="13"/>
      <x:c r="T100" s="76" t="str">
        <x:f>IF(A100="","",IF(COUNTIF($A$7:$A$1006,A100)&gt;1,"Possible Duplicate","Unique"))</x:f>
      </x:c>
      <x:c r="U100" s="13"/>
      <x:c r="V100" s="13"/>
      <x:c r="W100" s="13"/>
      <x:c r="X100" s="14"/>
    </x:row>
    <x:row r="101">
      <x:c r="A101" s="13"/>
      <x:c r="B101" s="14"/>
      <x:c r="C101" s="76" t="str">
        <x:f>IF(B101="","",TEXT(B101,"mmm yyyy"))</x:f>
      </x:c>
      <x:c r="D101" s="13"/>
      <x:c r="E101" s="13"/>
      <x:c r="F101" s="13"/>
      <x:c r="G101" s="13"/>
      <x:c r="H101" s="13"/>
      <x:c r="I101" s="77"/>
      <x:c r="J101" s="77"/>
      <x:c r="K101" s="78" t="str">
        <x:f>IF(AND(I101="",J101=""),"",N(I101)-N(J101))</x:f>
      </x:c>
      <x:c r="L101" s="13"/>
      <x:c r="M101" s="76" t="str">
        <x:f>IF(E101="","",XLOOKUP(E101,'Lists &amp; COA'!$L$47:$L$95,'Lists &amp; COA'!$M$47:$M$95,""))</x:f>
      </x:c>
      <x:c r="N101" s="76" t="str">
        <x:f>IF(M101="","",IFERROR(VLOOKUP(M101,'Lists &amp; COA'!$A$6:$C$39,2,FALSE),"Review"))</x:f>
      </x:c>
      <x:c r="O101" s="76" t="str">
        <x:f>IF(OR(B101="",E101=""),"",IF(M101="","Review",IF(L101="","Review",IF(L101=M101,"No","Yes"))))</x:f>
      </x:c>
      <x:c r="P101" s="13"/>
      <x:c r="Q101" s="13"/>
      <x:c r="R101" s="13"/>
      <x:c r="S101" s="13"/>
      <x:c r="T101" s="76" t="str">
        <x:f>IF(A101="","",IF(COUNTIF($A$7:$A$1006,A101)&gt;1,"Possible Duplicate","Unique"))</x:f>
      </x:c>
      <x:c r="U101" s="13"/>
      <x:c r="V101" s="13"/>
      <x:c r="W101" s="13"/>
      <x:c r="X101" s="14"/>
    </x:row>
    <x:row r="102">
      <x:c r="A102" s="13"/>
      <x:c r="B102" s="14"/>
      <x:c r="C102" s="76" t="str">
        <x:f>IF(B102="","",TEXT(B102,"mmm yyyy"))</x:f>
      </x:c>
      <x:c r="D102" s="13"/>
      <x:c r="E102" s="13"/>
      <x:c r="F102" s="13"/>
      <x:c r="G102" s="13"/>
      <x:c r="H102" s="13"/>
      <x:c r="I102" s="77"/>
      <x:c r="J102" s="77"/>
      <x:c r="K102" s="78" t="str">
        <x:f>IF(AND(I102="",J102=""),"",N(I102)-N(J102))</x:f>
      </x:c>
      <x:c r="L102" s="13"/>
      <x:c r="M102" s="76" t="str">
        <x:f>IF(E102="","",XLOOKUP(E102,'Lists &amp; COA'!$L$47:$L$95,'Lists &amp; COA'!$M$47:$M$95,""))</x:f>
      </x:c>
      <x:c r="N102" s="76" t="str">
        <x:f>IF(M102="","",IFERROR(VLOOKUP(M102,'Lists &amp; COA'!$A$6:$C$39,2,FALSE),"Review"))</x:f>
      </x:c>
      <x:c r="O102" s="76" t="str">
        <x:f>IF(OR(B102="",E102=""),"",IF(M102="","Review",IF(L102="","Review",IF(L102=M102,"No","Yes"))))</x:f>
      </x:c>
      <x:c r="P102" s="13"/>
      <x:c r="Q102" s="13"/>
      <x:c r="R102" s="13"/>
      <x:c r="S102" s="13"/>
      <x:c r="T102" s="76" t="str">
        <x:f>IF(A102="","",IF(COUNTIF($A$7:$A$1006,A102)&gt;1,"Possible Duplicate","Unique"))</x:f>
      </x:c>
      <x:c r="U102" s="13"/>
      <x:c r="V102" s="13"/>
      <x:c r="W102" s="13"/>
      <x:c r="X102" s="14"/>
    </x:row>
    <x:row r="103">
      <x:c r="A103" s="13"/>
      <x:c r="B103" s="14"/>
      <x:c r="C103" s="76" t="str">
        <x:f>IF(B103="","",TEXT(B103,"mmm yyyy"))</x:f>
      </x:c>
      <x:c r="D103" s="13"/>
      <x:c r="E103" s="13"/>
      <x:c r="F103" s="13"/>
      <x:c r="G103" s="13"/>
      <x:c r="H103" s="13"/>
      <x:c r="I103" s="77"/>
      <x:c r="J103" s="77"/>
      <x:c r="K103" s="78" t="str">
        <x:f>IF(AND(I103="",J103=""),"",N(I103)-N(J103))</x:f>
      </x:c>
      <x:c r="L103" s="13"/>
      <x:c r="M103" s="76" t="str">
        <x:f>IF(E103="","",XLOOKUP(E103,'Lists &amp; COA'!$L$47:$L$95,'Lists &amp; COA'!$M$47:$M$95,""))</x:f>
      </x:c>
      <x:c r="N103" s="76" t="str">
        <x:f>IF(M103="","",IFERROR(VLOOKUP(M103,'Lists &amp; COA'!$A$6:$C$39,2,FALSE),"Review"))</x:f>
      </x:c>
      <x:c r="O103" s="76" t="str">
        <x:f>IF(OR(B103="",E103=""),"",IF(M103="","Review",IF(L103="","Review",IF(L103=M103,"No","Yes"))))</x:f>
      </x:c>
      <x:c r="P103" s="13"/>
      <x:c r="Q103" s="13"/>
      <x:c r="R103" s="13"/>
      <x:c r="S103" s="13"/>
      <x:c r="T103" s="76" t="str">
        <x:f>IF(A103="","",IF(COUNTIF($A$7:$A$1006,A103)&gt;1,"Possible Duplicate","Unique"))</x:f>
      </x:c>
      <x:c r="U103" s="13"/>
      <x:c r="V103" s="13"/>
      <x:c r="W103" s="13"/>
      <x:c r="X103" s="14"/>
    </x:row>
    <x:row r="104">
      <x:c r="A104" s="13"/>
      <x:c r="B104" s="14"/>
      <x:c r="C104" s="76" t="str">
        <x:f>IF(B104="","",TEXT(B104,"mmm yyyy"))</x:f>
      </x:c>
      <x:c r="D104" s="13"/>
      <x:c r="E104" s="13"/>
      <x:c r="F104" s="13"/>
      <x:c r="G104" s="13"/>
      <x:c r="H104" s="13"/>
      <x:c r="I104" s="77"/>
      <x:c r="J104" s="77"/>
      <x:c r="K104" s="78" t="str">
        <x:f>IF(AND(I104="",J104=""),"",N(I104)-N(J104))</x:f>
      </x:c>
      <x:c r="L104" s="13"/>
      <x:c r="M104" s="76" t="str">
        <x:f>IF(E104="","",XLOOKUP(E104,'Lists &amp; COA'!$L$47:$L$95,'Lists &amp; COA'!$M$47:$M$95,""))</x:f>
      </x:c>
      <x:c r="N104" s="76" t="str">
        <x:f>IF(M104="","",IFERROR(VLOOKUP(M104,'Lists &amp; COA'!$A$6:$C$39,2,FALSE),"Review"))</x:f>
      </x:c>
      <x:c r="O104" s="76" t="str">
        <x:f>IF(OR(B104="",E104=""),"",IF(M104="","Review",IF(L104="","Review",IF(L104=M104,"No","Yes"))))</x:f>
      </x:c>
      <x:c r="P104" s="13"/>
      <x:c r="Q104" s="13"/>
      <x:c r="R104" s="13"/>
      <x:c r="S104" s="13"/>
      <x:c r="T104" s="76" t="str">
        <x:f>IF(A104="","",IF(COUNTIF($A$7:$A$1006,A104)&gt;1,"Possible Duplicate","Unique"))</x:f>
      </x:c>
      <x:c r="U104" s="13"/>
      <x:c r="V104" s="13"/>
      <x:c r="W104" s="13"/>
      <x:c r="X104" s="14"/>
    </x:row>
    <x:row r="105">
      <x:c r="A105" s="13"/>
      <x:c r="B105" s="14"/>
      <x:c r="C105" s="76" t="str">
        <x:f>IF(B105="","",TEXT(B105,"mmm yyyy"))</x:f>
      </x:c>
      <x:c r="D105" s="13"/>
      <x:c r="E105" s="13"/>
      <x:c r="F105" s="13"/>
      <x:c r="G105" s="13"/>
      <x:c r="H105" s="13"/>
      <x:c r="I105" s="77"/>
      <x:c r="J105" s="77"/>
      <x:c r="K105" s="78" t="str">
        <x:f>IF(AND(I105="",J105=""),"",N(I105)-N(J105))</x:f>
      </x:c>
      <x:c r="L105" s="13"/>
      <x:c r="M105" s="76" t="str">
        <x:f>IF(E105="","",XLOOKUP(E105,'Lists &amp; COA'!$L$47:$L$95,'Lists &amp; COA'!$M$47:$M$95,""))</x:f>
      </x:c>
      <x:c r="N105" s="76" t="str">
        <x:f>IF(M105="","",IFERROR(VLOOKUP(M105,'Lists &amp; COA'!$A$6:$C$39,2,FALSE),"Review"))</x:f>
      </x:c>
      <x:c r="O105" s="76" t="str">
        <x:f>IF(OR(B105="",E105=""),"",IF(M105="","Review",IF(L105="","Review",IF(L105=M105,"No","Yes"))))</x:f>
      </x:c>
      <x:c r="P105" s="13"/>
      <x:c r="Q105" s="13"/>
      <x:c r="R105" s="13"/>
      <x:c r="S105" s="13"/>
      <x:c r="T105" s="76" t="str">
        <x:f>IF(A105="","",IF(COUNTIF($A$7:$A$1006,A105)&gt;1,"Possible Duplicate","Unique"))</x:f>
      </x:c>
      <x:c r="U105" s="13"/>
      <x:c r="V105" s="13"/>
      <x:c r="W105" s="13"/>
      <x:c r="X105" s="14"/>
    </x:row>
    <x:row r="106">
      <x:c r="A106" s="13"/>
      <x:c r="B106" s="14"/>
      <x:c r="C106" s="76" t="str">
        <x:f>IF(B106="","",TEXT(B106,"mmm yyyy"))</x:f>
      </x:c>
      <x:c r="D106" s="13"/>
      <x:c r="E106" s="13"/>
      <x:c r="F106" s="13"/>
      <x:c r="G106" s="13"/>
      <x:c r="H106" s="13"/>
      <x:c r="I106" s="77"/>
      <x:c r="J106" s="77"/>
      <x:c r="K106" s="78" t="str">
        <x:f>IF(AND(I106="",J106=""),"",N(I106)-N(J106))</x:f>
      </x:c>
      <x:c r="L106" s="13"/>
      <x:c r="M106" s="76" t="str">
        <x:f>IF(E106="","",XLOOKUP(E106,'Lists &amp; COA'!$L$47:$L$95,'Lists &amp; COA'!$M$47:$M$95,""))</x:f>
      </x:c>
      <x:c r="N106" s="76" t="str">
        <x:f>IF(M106="","",IFERROR(VLOOKUP(M106,'Lists &amp; COA'!$A$6:$C$39,2,FALSE),"Review"))</x:f>
      </x:c>
      <x:c r="O106" s="76" t="str">
        <x:f>IF(OR(B106="",E106=""),"",IF(M106="","Review",IF(L106="","Review",IF(L106=M106,"No","Yes"))))</x:f>
      </x:c>
      <x:c r="P106" s="13"/>
      <x:c r="Q106" s="13"/>
      <x:c r="R106" s="13"/>
      <x:c r="S106" s="13"/>
      <x:c r="T106" s="76" t="str">
        <x:f>IF(A106="","",IF(COUNTIF($A$7:$A$1006,A106)&gt;1,"Possible Duplicate","Unique"))</x:f>
      </x:c>
      <x:c r="U106" s="13"/>
      <x:c r="V106" s="13"/>
      <x:c r="W106" s="13"/>
      <x:c r="X106" s="14"/>
    </x:row>
    <x:row r="107">
      <x:c r="A107" s="13"/>
      <x:c r="B107" s="14"/>
      <x:c r="C107" s="76" t="str">
        <x:f>IF(B107="","",TEXT(B107,"mmm yyyy"))</x:f>
      </x:c>
      <x:c r="D107" s="13"/>
      <x:c r="E107" s="13"/>
      <x:c r="F107" s="13"/>
      <x:c r="G107" s="13"/>
      <x:c r="H107" s="13"/>
      <x:c r="I107" s="77"/>
      <x:c r="J107" s="77"/>
      <x:c r="K107" s="78" t="str">
        <x:f>IF(AND(I107="",J107=""),"",N(I107)-N(J107))</x:f>
      </x:c>
      <x:c r="L107" s="13"/>
      <x:c r="M107" s="76" t="str">
        <x:f>IF(E107="","",XLOOKUP(E107,'Lists &amp; COA'!$L$47:$L$95,'Lists &amp; COA'!$M$47:$M$95,""))</x:f>
      </x:c>
      <x:c r="N107" s="76" t="str">
        <x:f>IF(M107="","",IFERROR(VLOOKUP(M107,'Lists &amp; COA'!$A$6:$C$39,2,FALSE),"Review"))</x:f>
      </x:c>
      <x:c r="O107" s="76" t="str">
        <x:f>IF(OR(B107="",E107=""),"",IF(M107="","Review",IF(L107="","Review",IF(L107=M107,"No","Yes"))))</x:f>
      </x:c>
      <x:c r="P107" s="13"/>
      <x:c r="Q107" s="13"/>
      <x:c r="R107" s="13"/>
      <x:c r="S107" s="13"/>
      <x:c r="T107" s="76" t="str">
        <x:f>IF(A107="","",IF(COUNTIF($A$7:$A$1006,A107)&gt;1,"Possible Duplicate","Unique"))</x:f>
      </x:c>
      <x:c r="U107" s="13"/>
      <x:c r="V107" s="13"/>
      <x:c r="W107" s="13"/>
      <x:c r="X107" s="14"/>
    </x:row>
    <x:row r="108">
      <x:c r="A108" s="13"/>
      <x:c r="B108" s="14"/>
      <x:c r="C108" s="76" t="str">
        <x:f>IF(B108="","",TEXT(B108,"mmm yyyy"))</x:f>
      </x:c>
      <x:c r="D108" s="13"/>
      <x:c r="E108" s="13"/>
      <x:c r="F108" s="13"/>
      <x:c r="G108" s="13"/>
      <x:c r="H108" s="13"/>
      <x:c r="I108" s="77"/>
      <x:c r="J108" s="77"/>
      <x:c r="K108" s="78" t="str">
        <x:f>IF(AND(I108="",J108=""),"",N(I108)-N(J108))</x:f>
      </x:c>
      <x:c r="L108" s="13"/>
      <x:c r="M108" s="76" t="str">
        <x:f>IF(E108="","",XLOOKUP(E108,'Lists &amp; COA'!$L$47:$L$95,'Lists &amp; COA'!$M$47:$M$95,""))</x:f>
      </x:c>
      <x:c r="N108" s="76" t="str">
        <x:f>IF(M108="","",IFERROR(VLOOKUP(M108,'Lists &amp; COA'!$A$6:$C$39,2,FALSE),"Review"))</x:f>
      </x:c>
      <x:c r="O108" s="76" t="str">
        <x:f>IF(OR(B108="",E108=""),"",IF(M108="","Review",IF(L108="","Review",IF(L108=M108,"No","Yes"))))</x:f>
      </x:c>
      <x:c r="P108" s="13"/>
      <x:c r="Q108" s="13"/>
      <x:c r="R108" s="13"/>
      <x:c r="S108" s="13"/>
      <x:c r="T108" s="76" t="str">
        <x:f>IF(A108="","",IF(COUNTIF($A$7:$A$1006,A108)&gt;1,"Possible Duplicate","Unique"))</x:f>
      </x:c>
      <x:c r="U108" s="13"/>
      <x:c r="V108" s="13"/>
      <x:c r="W108" s="13"/>
      <x:c r="X108" s="14"/>
    </x:row>
    <x:row r="109">
      <x:c r="A109" s="13"/>
      <x:c r="B109" s="14"/>
      <x:c r="C109" s="76" t="str">
        <x:f>IF(B109="","",TEXT(B109,"mmm yyyy"))</x:f>
      </x:c>
      <x:c r="D109" s="13"/>
      <x:c r="E109" s="13"/>
      <x:c r="F109" s="13"/>
      <x:c r="G109" s="13"/>
      <x:c r="H109" s="13"/>
      <x:c r="I109" s="77"/>
      <x:c r="J109" s="77"/>
      <x:c r="K109" s="78" t="str">
        <x:f>IF(AND(I109="",J109=""),"",N(I109)-N(J109))</x:f>
      </x:c>
      <x:c r="L109" s="13"/>
      <x:c r="M109" s="76" t="str">
        <x:f>IF(E109="","",XLOOKUP(E109,'Lists &amp; COA'!$L$47:$L$95,'Lists &amp; COA'!$M$47:$M$95,""))</x:f>
      </x:c>
      <x:c r="N109" s="76" t="str">
        <x:f>IF(M109="","",IFERROR(VLOOKUP(M109,'Lists &amp; COA'!$A$6:$C$39,2,FALSE),"Review"))</x:f>
      </x:c>
      <x:c r="O109" s="76" t="str">
        <x:f>IF(OR(B109="",E109=""),"",IF(M109="","Review",IF(L109="","Review",IF(L109=M109,"No","Yes"))))</x:f>
      </x:c>
      <x:c r="P109" s="13"/>
      <x:c r="Q109" s="13"/>
      <x:c r="R109" s="13"/>
      <x:c r="S109" s="13"/>
      <x:c r="T109" s="76" t="str">
        <x:f>IF(A109="","",IF(COUNTIF($A$7:$A$1006,A109)&gt;1,"Possible Duplicate","Unique"))</x:f>
      </x:c>
      <x:c r="U109" s="13"/>
      <x:c r="V109" s="13"/>
      <x:c r="W109" s="13"/>
      <x:c r="X109" s="14"/>
    </x:row>
    <x:row r="110">
      <x:c r="A110" s="13"/>
      <x:c r="B110" s="14"/>
      <x:c r="C110" s="76" t="str">
        <x:f>IF(B110="","",TEXT(B110,"mmm yyyy"))</x:f>
      </x:c>
      <x:c r="D110" s="13"/>
      <x:c r="E110" s="13"/>
      <x:c r="F110" s="13"/>
      <x:c r="G110" s="13"/>
      <x:c r="H110" s="13"/>
      <x:c r="I110" s="77"/>
      <x:c r="J110" s="77"/>
      <x:c r="K110" s="78" t="str">
        <x:f>IF(AND(I110="",J110=""),"",N(I110)-N(J110))</x:f>
      </x:c>
      <x:c r="L110" s="13"/>
      <x:c r="M110" s="76" t="str">
        <x:f>IF(E110="","",XLOOKUP(E110,'Lists &amp; COA'!$L$47:$L$95,'Lists &amp; COA'!$M$47:$M$95,""))</x:f>
      </x:c>
      <x:c r="N110" s="76" t="str">
        <x:f>IF(M110="","",IFERROR(VLOOKUP(M110,'Lists &amp; COA'!$A$6:$C$39,2,FALSE),"Review"))</x:f>
      </x:c>
      <x:c r="O110" s="76" t="str">
        <x:f>IF(OR(B110="",E110=""),"",IF(M110="","Review",IF(L110="","Review",IF(L110=M110,"No","Yes"))))</x:f>
      </x:c>
      <x:c r="P110" s="13"/>
      <x:c r="Q110" s="13"/>
      <x:c r="R110" s="13"/>
      <x:c r="S110" s="13"/>
      <x:c r="T110" s="76" t="str">
        <x:f>IF(A110="","",IF(COUNTIF($A$7:$A$1006,A110)&gt;1,"Possible Duplicate","Unique"))</x:f>
      </x:c>
      <x:c r="U110" s="13"/>
      <x:c r="V110" s="13"/>
      <x:c r="W110" s="13"/>
      <x:c r="X110" s="14"/>
    </x:row>
    <x:row r="111">
      <x:c r="A111" s="13"/>
      <x:c r="B111" s="14"/>
      <x:c r="C111" s="76" t="str">
        <x:f>IF(B111="","",TEXT(B111,"mmm yyyy"))</x:f>
      </x:c>
      <x:c r="D111" s="13"/>
      <x:c r="E111" s="13"/>
      <x:c r="F111" s="13"/>
      <x:c r="G111" s="13"/>
      <x:c r="H111" s="13"/>
      <x:c r="I111" s="77"/>
      <x:c r="J111" s="77"/>
      <x:c r="K111" s="78" t="str">
        <x:f>IF(AND(I111="",J111=""),"",N(I111)-N(J111))</x:f>
      </x:c>
      <x:c r="L111" s="13"/>
      <x:c r="M111" s="76" t="str">
        <x:f>IF(E111="","",XLOOKUP(E111,'Lists &amp; COA'!$L$47:$L$95,'Lists &amp; COA'!$M$47:$M$95,""))</x:f>
      </x:c>
      <x:c r="N111" s="76" t="str">
        <x:f>IF(M111="","",IFERROR(VLOOKUP(M111,'Lists &amp; COA'!$A$6:$C$39,2,FALSE),"Review"))</x:f>
      </x:c>
      <x:c r="O111" s="76" t="str">
        <x:f>IF(OR(B111="",E111=""),"",IF(M111="","Review",IF(L111="","Review",IF(L111=M111,"No","Yes"))))</x:f>
      </x:c>
      <x:c r="P111" s="13"/>
      <x:c r="Q111" s="13"/>
      <x:c r="R111" s="13"/>
      <x:c r="S111" s="13"/>
      <x:c r="T111" s="76" t="str">
        <x:f>IF(A111="","",IF(COUNTIF($A$7:$A$1006,A111)&gt;1,"Possible Duplicate","Unique"))</x:f>
      </x:c>
      <x:c r="U111" s="13"/>
      <x:c r="V111" s="13"/>
      <x:c r="W111" s="13"/>
      <x:c r="X111" s="14"/>
    </x:row>
    <x:row r="112">
      <x:c r="A112" s="13"/>
      <x:c r="B112" s="14"/>
      <x:c r="C112" s="76" t="str">
        <x:f>IF(B112="","",TEXT(B112,"mmm yyyy"))</x:f>
      </x:c>
      <x:c r="D112" s="13"/>
      <x:c r="E112" s="13"/>
      <x:c r="F112" s="13"/>
      <x:c r="G112" s="13"/>
      <x:c r="H112" s="13"/>
      <x:c r="I112" s="77"/>
      <x:c r="J112" s="77"/>
      <x:c r="K112" s="78" t="str">
        <x:f>IF(AND(I112="",J112=""),"",N(I112)-N(J112))</x:f>
      </x:c>
      <x:c r="L112" s="13"/>
      <x:c r="M112" s="76" t="str">
        <x:f>IF(E112="","",XLOOKUP(E112,'Lists &amp; COA'!$L$47:$L$95,'Lists &amp; COA'!$M$47:$M$95,""))</x:f>
      </x:c>
      <x:c r="N112" s="76" t="str">
        <x:f>IF(M112="","",IFERROR(VLOOKUP(M112,'Lists &amp; COA'!$A$6:$C$39,2,FALSE),"Review"))</x:f>
      </x:c>
      <x:c r="O112" s="76" t="str">
        <x:f>IF(OR(B112="",E112=""),"",IF(M112="","Review",IF(L112="","Review",IF(L112=M112,"No","Yes"))))</x:f>
      </x:c>
      <x:c r="P112" s="13"/>
      <x:c r="Q112" s="13"/>
      <x:c r="R112" s="13"/>
      <x:c r="S112" s="13"/>
      <x:c r="T112" s="76" t="str">
        <x:f>IF(A112="","",IF(COUNTIF($A$7:$A$1006,A112)&gt;1,"Possible Duplicate","Unique"))</x:f>
      </x:c>
      <x:c r="U112" s="13"/>
      <x:c r="V112" s="13"/>
      <x:c r="W112" s="13"/>
      <x:c r="X112" s="14"/>
    </x:row>
    <x:row r="113">
      <x:c r="A113" s="13"/>
      <x:c r="B113" s="14"/>
      <x:c r="C113" s="76" t="str">
        <x:f>IF(B113="","",TEXT(B113,"mmm yyyy"))</x:f>
      </x:c>
      <x:c r="D113" s="13"/>
      <x:c r="E113" s="13"/>
      <x:c r="F113" s="13"/>
      <x:c r="G113" s="13"/>
      <x:c r="H113" s="13"/>
      <x:c r="I113" s="77"/>
      <x:c r="J113" s="77"/>
      <x:c r="K113" s="78" t="str">
        <x:f>IF(AND(I113="",J113=""),"",N(I113)-N(J113))</x:f>
      </x:c>
      <x:c r="L113" s="13"/>
      <x:c r="M113" s="76" t="str">
        <x:f>IF(E113="","",XLOOKUP(E113,'Lists &amp; COA'!$L$47:$L$95,'Lists &amp; COA'!$M$47:$M$95,""))</x:f>
      </x:c>
      <x:c r="N113" s="76" t="str">
        <x:f>IF(M113="","",IFERROR(VLOOKUP(M113,'Lists &amp; COA'!$A$6:$C$39,2,FALSE),"Review"))</x:f>
      </x:c>
      <x:c r="O113" s="76" t="str">
        <x:f>IF(OR(B113="",E113=""),"",IF(M113="","Review",IF(L113="","Review",IF(L113=M113,"No","Yes"))))</x:f>
      </x:c>
      <x:c r="P113" s="13"/>
      <x:c r="Q113" s="13"/>
      <x:c r="R113" s="13"/>
      <x:c r="S113" s="13"/>
      <x:c r="T113" s="76" t="str">
        <x:f>IF(A113="","",IF(COUNTIF($A$7:$A$1006,A113)&gt;1,"Possible Duplicate","Unique"))</x:f>
      </x:c>
      <x:c r="U113" s="13"/>
      <x:c r="V113" s="13"/>
      <x:c r="W113" s="13"/>
      <x:c r="X113" s="14"/>
    </x:row>
    <x:row r="114">
      <x:c r="A114" s="13"/>
      <x:c r="B114" s="14"/>
      <x:c r="C114" s="76" t="str">
        <x:f>IF(B114="","",TEXT(B114,"mmm yyyy"))</x:f>
      </x:c>
      <x:c r="D114" s="13"/>
      <x:c r="E114" s="13"/>
      <x:c r="F114" s="13"/>
      <x:c r="G114" s="13"/>
      <x:c r="H114" s="13"/>
      <x:c r="I114" s="77"/>
      <x:c r="J114" s="77"/>
      <x:c r="K114" s="78" t="str">
        <x:f>IF(AND(I114="",J114=""),"",N(I114)-N(J114))</x:f>
      </x:c>
      <x:c r="L114" s="13"/>
      <x:c r="M114" s="76" t="str">
        <x:f>IF(E114="","",XLOOKUP(E114,'Lists &amp; COA'!$L$47:$L$95,'Lists &amp; COA'!$M$47:$M$95,""))</x:f>
      </x:c>
      <x:c r="N114" s="76" t="str">
        <x:f>IF(M114="","",IFERROR(VLOOKUP(M114,'Lists &amp; COA'!$A$6:$C$39,2,FALSE),"Review"))</x:f>
      </x:c>
      <x:c r="O114" s="76" t="str">
        <x:f>IF(OR(B114="",E114=""),"",IF(M114="","Review",IF(L114="","Review",IF(L114=M114,"No","Yes"))))</x:f>
      </x:c>
      <x:c r="P114" s="13"/>
      <x:c r="Q114" s="13"/>
      <x:c r="R114" s="13"/>
      <x:c r="S114" s="13"/>
      <x:c r="T114" s="76" t="str">
        <x:f>IF(A114="","",IF(COUNTIF($A$7:$A$1006,A114)&gt;1,"Possible Duplicate","Unique"))</x:f>
      </x:c>
      <x:c r="U114" s="13"/>
      <x:c r="V114" s="13"/>
      <x:c r="W114" s="13"/>
      <x:c r="X114" s="14"/>
    </x:row>
    <x:row r="115">
      <x:c r="A115" s="13"/>
      <x:c r="B115" s="14"/>
      <x:c r="C115" s="76" t="str">
        <x:f>IF(B115="","",TEXT(B115,"mmm yyyy"))</x:f>
      </x:c>
      <x:c r="D115" s="13"/>
      <x:c r="E115" s="13"/>
      <x:c r="F115" s="13"/>
      <x:c r="G115" s="13"/>
      <x:c r="H115" s="13"/>
      <x:c r="I115" s="77"/>
      <x:c r="J115" s="77"/>
      <x:c r="K115" s="78" t="str">
        <x:f>IF(AND(I115="",J115=""),"",N(I115)-N(J115))</x:f>
      </x:c>
      <x:c r="L115" s="13"/>
      <x:c r="M115" s="76" t="str">
        <x:f>IF(E115="","",XLOOKUP(E115,'Lists &amp; COA'!$L$47:$L$95,'Lists &amp; COA'!$M$47:$M$95,""))</x:f>
      </x:c>
      <x:c r="N115" s="76" t="str">
        <x:f>IF(M115="","",IFERROR(VLOOKUP(M115,'Lists &amp; COA'!$A$6:$C$39,2,FALSE),"Review"))</x:f>
      </x:c>
      <x:c r="O115" s="76" t="str">
        <x:f>IF(OR(B115="",E115=""),"",IF(M115="","Review",IF(L115="","Review",IF(L115=M115,"No","Yes"))))</x:f>
      </x:c>
      <x:c r="P115" s="13"/>
      <x:c r="Q115" s="13"/>
      <x:c r="R115" s="13"/>
      <x:c r="S115" s="13"/>
      <x:c r="T115" s="76" t="str">
        <x:f>IF(A115="","",IF(COUNTIF($A$7:$A$1006,A115)&gt;1,"Possible Duplicate","Unique"))</x:f>
      </x:c>
      <x:c r="U115" s="13"/>
      <x:c r="V115" s="13"/>
      <x:c r="W115" s="13"/>
      <x:c r="X115" s="14"/>
    </x:row>
    <x:row r="116">
      <x:c r="A116" s="13"/>
      <x:c r="B116" s="14"/>
      <x:c r="C116" s="76" t="str">
        <x:f>IF(B116="","",TEXT(B116,"mmm yyyy"))</x:f>
      </x:c>
      <x:c r="D116" s="13"/>
      <x:c r="E116" s="13"/>
      <x:c r="F116" s="13"/>
      <x:c r="G116" s="13"/>
      <x:c r="H116" s="13"/>
      <x:c r="I116" s="77"/>
      <x:c r="J116" s="77"/>
      <x:c r="K116" s="78" t="str">
        <x:f>IF(AND(I116="",J116=""),"",N(I116)-N(J116))</x:f>
      </x:c>
      <x:c r="L116" s="13"/>
      <x:c r="M116" s="76" t="str">
        <x:f>IF(E116="","",XLOOKUP(E116,'Lists &amp; COA'!$L$47:$L$95,'Lists &amp; COA'!$M$47:$M$95,""))</x:f>
      </x:c>
      <x:c r="N116" s="76" t="str">
        <x:f>IF(M116="","",IFERROR(VLOOKUP(M116,'Lists &amp; COA'!$A$6:$C$39,2,FALSE),"Review"))</x:f>
      </x:c>
      <x:c r="O116" s="76" t="str">
        <x:f>IF(OR(B116="",E116=""),"",IF(M116="","Review",IF(L116="","Review",IF(L116=M116,"No","Yes"))))</x:f>
      </x:c>
      <x:c r="P116" s="13"/>
      <x:c r="Q116" s="13"/>
      <x:c r="R116" s="13"/>
      <x:c r="S116" s="13"/>
      <x:c r="T116" s="76" t="str">
        <x:f>IF(A116="","",IF(COUNTIF($A$7:$A$1006,A116)&gt;1,"Possible Duplicate","Unique"))</x:f>
      </x:c>
      <x:c r="U116" s="13"/>
      <x:c r="V116" s="13"/>
      <x:c r="W116" s="13"/>
      <x:c r="X116" s="14"/>
    </x:row>
    <x:row r="117">
      <x:c r="A117" s="13"/>
      <x:c r="B117" s="14"/>
      <x:c r="C117" s="76" t="str">
        <x:f>IF(B117="","",TEXT(B117,"mmm yyyy"))</x:f>
      </x:c>
      <x:c r="D117" s="13"/>
      <x:c r="E117" s="13"/>
      <x:c r="F117" s="13"/>
      <x:c r="G117" s="13"/>
      <x:c r="H117" s="13"/>
      <x:c r="I117" s="77"/>
      <x:c r="J117" s="77"/>
      <x:c r="K117" s="78" t="str">
        <x:f>IF(AND(I117="",J117=""),"",N(I117)-N(J117))</x:f>
      </x:c>
      <x:c r="L117" s="13"/>
      <x:c r="M117" s="76" t="str">
        <x:f>IF(E117="","",XLOOKUP(E117,'Lists &amp; COA'!$L$47:$L$95,'Lists &amp; COA'!$M$47:$M$95,""))</x:f>
      </x:c>
      <x:c r="N117" s="76" t="str">
        <x:f>IF(M117="","",IFERROR(VLOOKUP(M117,'Lists &amp; COA'!$A$6:$C$39,2,FALSE),"Review"))</x:f>
      </x:c>
      <x:c r="O117" s="76" t="str">
        <x:f>IF(OR(B117="",E117=""),"",IF(M117="","Review",IF(L117="","Review",IF(L117=M117,"No","Yes"))))</x:f>
      </x:c>
      <x:c r="P117" s="13"/>
      <x:c r="Q117" s="13"/>
      <x:c r="R117" s="13"/>
      <x:c r="S117" s="13"/>
      <x:c r="T117" s="76" t="str">
        <x:f>IF(A117="","",IF(COUNTIF($A$7:$A$1006,A117)&gt;1,"Possible Duplicate","Unique"))</x:f>
      </x:c>
      <x:c r="U117" s="13"/>
      <x:c r="V117" s="13"/>
      <x:c r="W117" s="13"/>
      <x:c r="X117" s="14"/>
    </x:row>
    <x:row r="118">
      <x:c r="A118" s="13"/>
      <x:c r="B118" s="14"/>
      <x:c r="C118" s="76" t="str">
        <x:f>IF(B118="","",TEXT(B118,"mmm yyyy"))</x:f>
      </x:c>
      <x:c r="D118" s="13"/>
      <x:c r="E118" s="13"/>
      <x:c r="F118" s="13"/>
      <x:c r="G118" s="13"/>
      <x:c r="H118" s="13"/>
      <x:c r="I118" s="77"/>
      <x:c r="J118" s="77"/>
      <x:c r="K118" s="78" t="str">
        <x:f>IF(AND(I118="",J118=""),"",N(I118)-N(J118))</x:f>
      </x:c>
      <x:c r="L118" s="13"/>
      <x:c r="M118" s="76" t="str">
        <x:f>IF(E118="","",XLOOKUP(E118,'Lists &amp; COA'!$L$47:$L$95,'Lists &amp; COA'!$M$47:$M$95,""))</x:f>
      </x:c>
      <x:c r="N118" s="76" t="str">
        <x:f>IF(M118="","",IFERROR(VLOOKUP(M118,'Lists &amp; COA'!$A$6:$C$39,2,FALSE),"Review"))</x:f>
      </x:c>
      <x:c r="O118" s="76" t="str">
        <x:f>IF(OR(B118="",E118=""),"",IF(M118="","Review",IF(L118="","Review",IF(L118=M118,"No","Yes"))))</x:f>
      </x:c>
      <x:c r="P118" s="13"/>
      <x:c r="Q118" s="13"/>
      <x:c r="R118" s="13"/>
      <x:c r="S118" s="13"/>
      <x:c r="T118" s="76" t="str">
        <x:f>IF(A118="","",IF(COUNTIF($A$7:$A$1006,A118)&gt;1,"Possible Duplicate","Unique"))</x:f>
      </x:c>
      <x:c r="U118" s="13"/>
      <x:c r="V118" s="13"/>
      <x:c r="W118" s="13"/>
      <x:c r="X118" s="14"/>
    </x:row>
    <x:row r="119">
      <x:c r="A119" s="13"/>
      <x:c r="B119" s="14"/>
      <x:c r="C119" s="76" t="str">
        <x:f>IF(B119="","",TEXT(B119,"mmm yyyy"))</x:f>
      </x:c>
      <x:c r="D119" s="13"/>
      <x:c r="E119" s="13"/>
      <x:c r="F119" s="13"/>
      <x:c r="G119" s="13"/>
      <x:c r="H119" s="13"/>
      <x:c r="I119" s="77"/>
      <x:c r="J119" s="77"/>
      <x:c r="K119" s="78" t="str">
        <x:f>IF(AND(I119="",J119=""),"",N(I119)-N(J119))</x:f>
      </x:c>
      <x:c r="L119" s="13"/>
      <x:c r="M119" s="76" t="str">
        <x:f>IF(E119="","",XLOOKUP(E119,'Lists &amp; COA'!$L$47:$L$95,'Lists &amp; COA'!$M$47:$M$95,""))</x:f>
      </x:c>
      <x:c r="N119" s="76" t="str">
        <x:f>IF(M119="","",IFERROR(VLOOKUP(M119,'Lists &amp; COA'!$A$6:$C$39,2,FALSE),"Review"))</x:f>
      </x:c>
      <x:c r="O119" s="76" t="str">
        <x:f>IF(OR(B119="",E119=""),"",IF(M119="","Review",IF(L119="","Review",IF(L119=M119,"No","Yes"))))</x:f>
      </x:c>
      <x:c r="P119" s="13"/>
      <x:c r="Q119" s="13"/>
      <x:c r="R119" s="13"/>
      <x:c r="S119" s="13"/>
      <x:c r="T119" s="76" t="str">
        <x:f>IF(A119="","",IF(COUNTIF($A$7:$A$1006,A119)&gt;1,"Possible Duplicate","Unique"))</x:f>
      </x:c>
      <x:c r="U119" s="13"/>
      <x:c r="V119" s="13"/>
      <x:c r="W119" s="13"/>
      <x:c r="X119" s="14"/>
    </x:row>
    <x:row r="120">
      <x:c r="A120" s="13"/>
      <x:c r="B120" s="14"/>
      <x:c r="C120" s="76" t="str">
        <x:f>IF(B120="","",TEXT(B120,"mmm yyyy"))</x:f>
      </x:c>
      <x:c r="D120" s="13"/>
      <x:c r="E120" s="13"/>
      <x:c r="F120" s="13"/>
      <x:c r="G120" s="13"/>
      <x:c r="H120" s="13"/>
      <x:c r="I120" s="77"/>
      <x:c r="J120" s="77"/>
      <x:c r="K120" s="78" t="str">
        <x:f>IF(AND(I120="",J120=""),"",N(I120)-N(J120))</x:f>
      </x:c>
      <x:c r="L120" s="13"/>
      <x:c r="M120" s="76" t="str">
        <x:f>IF(E120="","",XLOOKUP(E120,'Lists &amp; COA'!$L$47:$L$95,'Lists &amp; COA'!$M$47:$M$95,""))</x:f>
      </x:c>
      <x:c r="N120" s="76" t="str">
        <x:f>IF(M120="","",IFERROR(VLOOKUP(M120,'Lists &amp; COA'!$A$6:$C$39,2,FALSE),"Review"))</x:f>
      </x:c>
      <x:c r="O120" s="76" t="str">
        <x:f>IF(OR(B120="",E120=""),"",IF(M120="","Review",IF(L120="","Review",IF(L120=M120,"No","Yes"))))</x:f>
      </x:c>
      <x:c r="P120" s="13"/>
      <x:c r="Q120" s="13"/>
      <x:c r="R120" s="13"/>
      <x:c r="S120" s="13"/>
      <x:c r="T120" s="76" t="str">
        <x:f>IF(A120="","",IF(COUNTIF($A$7:$A$1006,A120)&gt;1,"Possible Duplicate","Unique"))</x:f>
      </x:c>
      <x:c r="U120" s="13"/>
      <x:c r="V120" s="13"/>
      <x:c r="W120" s="13"/>
      <x:c r="X120" s="14"/>
    </x:row>
    <x:row r="121">
      <x:c r="A121" s="13"/>
      <x:c r="B121" s="14"/>
      <x:c r="C121" s="76" t="str">
        <x:f>IF(B121="","",TEXT(B121,"mmm yyyy"))</x:f>
      </x:c>
      <x:c r="D121" s="13"/>
      <x:c r="E121" s="13"/>
      <x:c r="F121" s="13"/>
      <x:c r="G121" s="13"/>
      <x:c r="H121" s="13"/>
      <x:c r="I121" s="77"/>
      <x:c r="J121" s="77"/>
      <x:c r="K121" s="78" t="str">
        <x:f>IF(AND(I121="",J121=""),"",N(I121)-N(J121))</x:f>
      </x:c>
      <x:c r="L121" s="13"/>
      <x:c r="M121" s="76" t="str">
        <x:f>IF(E121="","",XLOOKUP(E121,'Lists &amp; COA'!$L$47:$L$95,'Lists &amp; COA'!$M$47:$M$95,""))</x:f>
      </x:c>
      <x:c r="N121" s="76" t="str">
        <x:f>IF(M121="","",IFERROR(VLOOKUP(M121,'Lists &amp; COA'!$A$6:$C$39,2,FALSE),"Review"))</x:f>
      </x:c>
      <x:c r="O121" s="76" t="str">
        <x:f>IF(OR(B121="",E121=""),"",IF(M121="","Review",IF(L121="","Review",IF(L121=M121,"No","Yes"))))</x:f>
      </x:c>
      <x:c r="P121" s="13"/>
      <x:c r="Q121" s="13"/>
      <x:c r="R121" s="13"/>
      <x:c r="S121" s="13"/>
      <x:c r="T121" s="76" t="str">
        <x:f>IF(A121="","",IF(COUNTIF($A$7:$A$1006,A121)&gt;1,"Possible Duplicate","Unique"))</x:f>
      </x:c>
      <x:c r="U121" s="13"/>
      <x:c r="V121" s="13"/>
      <x:c r="W121" s="13"/>
      <x:c r="X121" s="14"/>
    </x:row>
    <x:row r="122">
      <x:c r="A122" s="13"/>
      <x:c r="B122" s="14"/>
      <x:c r="C122" s="76" t="str">
        <x:f>IF(B122="","",TEXT(B122,"mmm yyyy"))</x:f>
      </x:c>
      <x:c r="D122" s="13"/>
      <x:c r="E122" s="13"/>
      <x:c r="F122" s="13"/>
      <x:c r="G122" s="13"/>
      <x:c r="H122" s="13"/>
      <x:c r="I122" s="77"/>
      <x:c r="J122" s="77"/>
      <x:c r="K122" s="78" t="str">
        <x:f>IF(AND(I122="",J122=""),"",N(I122)-N(J122))</x:f>
      </x:c>
      <x:c r="L122" s="13"/>
      <x:c r="M122" s="76" t="str">
        <x:f>IF(E122="","",XLOOKUP(E122,'Lists &amp; COA'!$L$47:$L$95,'Lists &amp; COA'!$M$47:$M$95,""))</x:f>
      </x:c>
      <x:c r="N122" s="76" t="str">
        <x:f>IF(M122="","",IFERROR(VLOOKUP(M122,'Lists &amp; COA'!$A$6:$C$39,2,FALSE),"Review"))</x:f>
      </x:c>
      <x:c r="O122" s="76" t="str">
        <x:f>IF(OR(B122="",E122=""),"",IF(M122="","Review",IF(L122="","Review",IF(L122=M122,"No","Yes"))))</x:f>
      </x:c>
      <x:c r="P122" s="13"/>
      <x:c r="Q122" s="13"/>
      <x:c r="R122" s="13"/>
      <x:c r="S122" s="13"/>
      <x:c r="T122" s="76" t="str">
        <x:f>IF(A122="","",IF(COUNTIF($A$7:$A$1006,A122)&gt;1,"Possible Duplicate","Unique"))</x:f>
      </x:c>
      <x:c r="U122" s="13"/>
      <x:c r="V122" s="13"/>
      <x:c r="W122" s="13"/>
      <x:c r="X122" s="14"/>
    </x:row>
    <x:row r="123">
      <x:c r="A123" s="13"/>
      <x:c r="B123" s="14"/>
      <x:c r="C123" s="76" t="str">
        <x:f>IF(B123="","",TEXT(B123,"mmm yyyy"))</x:f>
      </x:c>
      <x:c r="D123" s="13"/>
      <x:c r="E123" s="13"/>
      <x:c r="F123" s="13"/>
      <x:c r="G123" s="13"/>
      <x:c r="H123" s="13"/>
      <x:c r="I123" s="77"/>
      <x:c r="J123" s="77"/>
      <x:c r="K123" s="78" t="str">
        <x:f>IF(AND(I123="",J123=""),"",N(I123)-N(J123))</x:f>
      </x:c>
      <x:c r="L123" s="13"/>
      <x:c r="M123" s="76" t="str">
        <x:f>IF(E123="","",XLOOKUP(E123,'Lists &amp; COA'!$L$47:$L$95,'Lists &amp; COA'!$M$47:$M$95,""))</x:f>
      </x:c>
      <x:c r="N123" s="76" t="str">
        <x:f>IF(M123="","",IFERROR(VLOOKUP(M123,'Lists &amp; COA'!$A$6:$C$39,2,FALSE),"Review"))</x:f>
      </x:c>
      <x:c r="O123" s="76" t="str">
        <x:f>IF(OR(B123="",E123=""),"",IF(M123="","Review",IF(L123="","Review",IF(L123=M123,"No","Yes"))))</x:f>
      </x:c>
      <x:c r="P123" s="13"/>
      <x:c r="Q123" s="13"/>
      <x:c r="R123" s="13"/>
      <x:c r="S123" s="13"/>
      <x:c r="T123" s="76" t="str">
        <x:f>IF(A123="","",IF(COUNTIF($A$7:$A$1006,A123)&gt;1,"Possible Duplicate","Unique"))</x:f>
      </x:c>
      <x:c r="U123" s="13"/>
      <x:c r="V123" s="13"/>
      <x:c r="W123" s="13"/>
      <x:c r="X123" s="14"/>
    </x:row>
    <x:row r="124">
      <x:c r="A124" s="13"/>
      <x:c r="B124" s="14"/>
      <x:c r="C124" s="76" t="str">
        <x:f>IF(B124="","",TEXT(B124,"mmm yyyy"))</x:f>
      </x:c>
      <x:c r="D124" s="13"/>
      <x:c r="E124" s="13"/>
      <x:c r="F124" s="13"/>
      <x:c r="G124" s="13"/>
      <x:c r="H124" s="13"/>
      <x:c r="I124" s="77"/>
      <x:c r="J124" s="77"/>
      <x:c r="K124" s="78" t="str">
        <x:f>IF(AND(I124="",J124=""),"",N(I124)-N(J124))</x:f>
      </x:c>
      <x:c r="L124" s="13"/>
      <x:c r="M124" s="76" t="str">
        <x:f>IF(E124="","",XLOOKUP(E124,'Lists &amp; COA'!$L$47:$L$95,'Lists &amp; COA'!$M$47:$M$95,""))</x:f>
      </x:c>
      <x:c r="N124" s="76" t="str">
        <x:f>IF(M124="","",IFERROR(VLOOKUP(M124,'Lists &amp; COA'!$A$6:$C$39,2,FALSE),"Review"))</x:f>
      </x:c>
      <x:c r="O124" s="76" t="str">
        <x:f>IF(OR(B124="",E124=""),"",IF(M124="","Review",IF(L124="","Review",IF(L124=M124,"No","Yes"))))</x:f>
      </x:c>
      <x:c r="P124" s="13"/>
      <x:c r="Q124" s="13"/>
      <x:c r="R124" s="13"/>
      <x:c r="S124" s="13"/>
      <x:c r="T124" s="76" t="str">
        <x:f>IF(A124="","",IF(COUNTIF($A$7:$A$1006,A124)&gt;1,"Possible Duplicate","Unique"))</x:f>
      </x:c>
      <x:c r="U124" s="13"/>
      <x:c r="V124" s="13"/>
      <x:c r="W124" s="13"/>
      <x:c r="X124" s="14"/>
    </x:row>
    <x:row r="125">
      <x:c r="A125" s="13"/>
      <x:c r="B125" s="14"/>
      <x:c r="C125" s="76" t="str">
        <x:f>IF(B125="","",TEXT(B125,"mmm yyyy"))</x:f>
      </x:c>
      <x:c r="D125" s="13"/>
      <x:c r="E125" s="13"/>
      <x:c r="F125" s="13"/>
      <x:c r="G125" s="13"/>
      <x:c r="H125" s="13"/>
      <x:c r="I125" s="77"/>
      <x:c r="J125" s="77"/>
      <x:c r="K125" s="78" t="str">
        <x:f>IF(AND(I125="",J125=""),"",N(I125)-N(J125))</x:f>
      </x:c>
      <x:c r="L125" s="13"/>
      <x:c r="M125" s="76" t="str">
        <x:f>IF(E125="","",XLOOKUP(E125,'Lists &amp; COA'!$L$47:$L$95,'Lists &amp; COA'!$M$47:$M$95,""))</x:f>
      </x:c>
      <x:c r="N125" s="76" t="str">
        <x:f>IF(M125="","",IFERROR(VLOOKUP(M125,'Lists &amp; COA'!$A$6:$C$39,2,FALSE),"Review"))</x:f>
      </x:c>
      <x:c r="O125" s="76" t="str">
        <x:f>IF(OR(B125="",E125=""),"",IF(M125="","Review",IF(L125="","Review",IF(L125=M125,"No","Yes"))))</x:f>
      </x:c>
      <x:c r="P125" s="13"/>
      <x:c r="Q125" s="13"/>
      <x:c r="R125" s="13"/>
      <x:c r="S125" s="13"/>
      <x:c r="T125" s="76" t="str">
        <x:f>IF(A125="","",IF(COUNTIF($A$7:$A$1006,A125)&gt;1,"Possible Duplicate","Unique"))</x:f>
      </x:c>
      <x:c r="U125" s="13"/>
      <x:c r="V125" s="13"/>
      <x:c r="W125" s="13"/>
      <x:c r="X125" s="14"/>
    </x:row>
    <x:row r="126">
      <x:c r="A126" s="13"/>
      <x:c r="B126" s="14"/>
      <x:c r="C126" s="76" t="str">
        <x:f>IF(B126="","",TEXT(B126,"mmm yyyy"))</x:f>
      </x:c>
      <x:c r="D126" s="13"/>
      <x:c r="E126" s="13"/>
      <x:c r="F126" s="13"/>
      <x:c r="G126" s="13"/>
      <x:c r="H126" s="13"/>
      <x:c r="I126" s="77"/>
      <x:c r="J126" s="77"/>
      <x:c r="K126" s="78" t="str">
        <x:f>IF(AND(I126="",J126=""),"",N(I126)-N(J126))</x:f>
      </x:c>
      <x:c r="L126" s="13"/>
      <x:c r="M126" s="76" t="str">
        <x:f>IF(E126="","",XLOOKUP(E126,'Lists &amp; COA'!$L$47:$L$95,'Lists &amp; COA'!$M$47:$M$95,""))</x:f>
      </x:c>
      <x:c r="N126" s="76" t="str">
        <x:f>IF(M126="","",IFERROR(VLOOKUP(M126,'Lists &amp; COA'!$A$6:$C$39,2,FALSE),"Review"))</x:f>
      </x:c>
      <x:c r="O126" s="76" t="str">
        <x:f>IF(OR(B126="",E126=""),"",IF(M126="","Review",IF(L126="","Review",IF(L126=M126,"No","Yes"))))</x:f>
      </x:c>
      <x:c r="P126" s="13"/>
      <x:c r="Q126" s="13"/>
      <x:c r="R126" s="13"/>
      <x:c r="S126" s="13"/>
      <x:c r="T126" s="76" t="str">
        <x:f>IF(A126="","",IF(COUNTIF($A$7:$A$1006,A126)&gt;1,"Possible Duplicate","Unique"))</x:f>
      </x:c>
      <x:c r="U126" s="13"/>
      <x:c r="V126" s="13"/>
      <x:c r="W126" s="13"/>
      <x:c r="X126" s="14"/>
    </x:row>
    <x:row r="127">
      <x:c r="A127" s="13"/>
      <x:c r="B127" s="14"/>
      <x:c r="C127" s="76" t="str">
        <x:f>IF(B127="","",TEXT(B127,"mmm yyyy"))</x:f>
      </x:c>
      <x:c r="D127" s="13"/>
      <x:c r="E127" s="13"/>
      <x:c r="F127" s="13"/>
      <x:c r="G127" s="13"/>
      <x:c r="H127" s="13"/>
      <x:c r="I127" s="77"/>
      <x:c r="J127" s="77"/>
      <x:c r="K127" s="78" t="str">
        <x:f>IF(AND(I127="",J127=""),"",N(I127)-N(J127))</x:f>
      </x:c>
      <x:c r="L127" s="13"/>
      <x:c r="M127" s="76" t="str">
        <x:f>IF(E127="","",XLOOKUP(E127,'Lists &amp; COA'!$L$47:$L$95,'Lists &amp; COA'!$M$47:$M$95,""))</x:f>
      </x:c>
      <x:c r="N127" s="76" t="str">
        <x:f>IF(M127="","",IFERROR(VLOOKUP(M127,'Lists &amp; COA'!$A$6:$C$39,2,FALSE),"Review"))</x:f>
      </x:c>
      <x:c r="O127" s="76" t="str">
        <x:f>IF(OR(B127="",E127=""),"",IF(M127="","Review",IF(L127="","Review",IF(L127=M127,"No","Yes"))))</x:f>
      </x:c>
      <x:c r="P127" s="13"/>
      <x:c r="Q127" s="13"/>
      <x:c r="R127" s="13"/>
      <x:c r="S127" s="13"/>
      <x:c r="T127" s="76" t="str">
        <x:f>IF(A127="","",IF(COUNTIF($A$7:$A$1006,A127)&gt;1,"Possible Duplicate","Unique"))</x:f>
      </x:c>
      <x:c r="U127" s="13"/>
      <x:c r="V127" s="13"/>
      <x:c r="W127" s="13"/>
      <x:c r="X127" s="14"/>
    </x:row>
    <x:row r="128">
      <x:c r="A128" s="13"/>
      <x:c r="B128" s="14"/>
      <x:c r="C128" s="76" t="str">
        <x:f>IF(B128="","",TEXT(B128,"mmm yyyy"))</x:f>
      </x:c>
      <x:c r="D128" s="13"/>
      <x:c r="E128" s="13"/>
      <x:c r="F128" s="13"/>
      <x:c r="G128" s="13"/>
      <x:c r="H128" s="13"/>
      <x:c r="I128" s="77"/>
      <x:c r="J128" s="77"/>
      <x:c r="K128" s="78" t="str">
        <x:f>IF(AND(I128="",J128=""),"",N(I128)-N(J128))</x:f>
      </x:c>
      <x:c r="L128" s="13"/>
      <x:c r="M128" s="76" t="str">
        <x:f>IF(E128="","",XLOOKUP(E128,'Lists &amp; COA'!$L$47:$L$95,'Lists &amp; COA'!$M$47:$M$95,""))</x:f>
      </x:c>
      <x:c r="N128" s="76" t="str">
        <x:f>IF(M128="","",IFERROR(VLOOKUP(M128,'Lists &amp; COA'!$A$6:$C$39,2,FALSE),"Review"))</x:f>
      </x:c>
      <x:c r="O128" s="76" t="str">
        <x:f>IF(OR(B128="",E128=""),"",IF(M128="","Review",IF(L128="","Review",IF(L128=M128,"No","Yes"))))</x:f>
      </x:c>
      <x:c r="P128" s="13"/>
      <x:c r="Q128" s="13"/>
      <x:c r="R128" s="13"/>
      <x:c r="S128" s="13"/>
      <x:c r="T128" s="76" t="str">
        <x:f>IF(A128="","",IF(COUNTIF($A$7:$A$1006,A128)&gt;1,"Possible Duplicate","Unique"))</x:f>
      </x:c>
      <x:c r="U128" s="13"/>
      <x:c r="V128" s="13"/>
      <x:c r="W128" s="13"/>
      <x:c r="X128" s="14"/>
    </x:row>
    <x:row r="129">
      <x:c r="A129" s="13"/>
      <x:c r="B129" s="14"/>
      <x:c r="C129" s="76" t="str">
        <x:f>IF(B129="","",TEXT(B129,"mmm yyyy"))</x:f>
      </x:c>
      <x:c r="D129" s="13"/>
      <x:c r="E129" s="13"/>
      <x:c r="F129" s="13"/>
      <x:c r="G129" s="13"/>
      <x:c r="H129" s="13"/>
      <x:c r="I129" s="77"/>
      <x:c r="J129" s="77"/>
      <x:c r="K129" s="78" t="str">
        <x:f>IF(AND(I129="",J129=""),"",N(I129)-N(J129))</x:f>
      </x:c>
      <x:c r="L129" s="13"/>
      <x:c r="M129" s="76" t="str">
        <x:f>IF(E129="","",XLOOKUP(E129,'Lists &amp; COA'!$L$47:$L$95,'Lists &amp; COA'!$M$47:$M$95,""))</x:f>
      </x:c>
      <x:c r="N129" s="76" t="str">
        <x:f>IF(M129="","",IFERROR(VLOOKUP(M129,'Lists &amp; COA'!$A$6:$C$39,2,FALSE),"Review"))</x:f>
      </x:c>
      <x:c r="O129" s="76" t="str">
        <x:f>IF(OR(B129="",E129=""),"",IF(M129="","Review",IF(L129="","Review",IF(L129=M129,"No","Yes"))))</x:f>
      </x:c>
      <x:c r="P129" s="13"/>
      <x:c r="Q129" s="13"/>
      <x:c r="R129" s="13"/>
      <x:c r="S129" s="13"/>
      <x:c r="T129" s="76" t="str">
        <x:f>IF(A129="","",IF(COUNTIF($A$7:$A$1006,A129)&gt;1,"Possible Duplicate","Unique"))</x:f>
      </x:c>
      <x:c r="U129" s="13"/>
      <x:c r="V129" s="13"/>
      <x:c r="W129" s="13"/>
      <x:c r="X129" s="14"/>
    </x:row>
    <x:row r="130">
      <x:c r="A130" s="13"/>
      <x:c r="B130" s="14"/>
      <x:c r="C130" s="76" t="str">
        <x:f>IF(B130="","",TEXT(B130,"mmm yyyy"))</x:f>
      </x:c>
      <x:c r="D130" s="13"/>
      <x:c r="E130" s="13"/>
      <x:c r="F130" s="13"/>
      <x:c r="G130" s="13"/>
      <x:c r="H130" s="13"/>
      <x:c r="I130" s="77"/>
      <x:c r="J130" s="77"/>
      <x:c r="K130" s="78" t="str">
        <x:f>IF(AND(I130="",J130=""),"",N(I130)-N(J130))</x:f>
      </x:c>
      <x:c r="L130" s="13"/>
      <x:c r="M130" s="76" t="str">
        <x:f>IF(E130="","",XLOOKUP(E130,'Lists &amp; COA'!$L$47:$L$95,'Lists &amp; COA'!$M$47:$M$95,""))</x:f>
      </x:c>
      <x:c r="N130" s="76" t="str">
        <x:f>IF(M130="","",IFERROR(VLOOKUP(M130,'Lists &amp; COA'!$A$6:$C$39,2,FALSE),"Review"))</x:f>
      </x:c>
      <x:c r="O130" s="76" t="str">
        <x:f>IF(OR(B130="",E130=""),"",IF(M130="","Review",IF(L130="","Review",IF(L130=M130,"No","Yes"))))</x:f>
      </x:c>
      <x:c r="P130" s="13"/>
      <x:c r="Q130" s="13"/>
      <x:c r="R130" s="13"/>
      <x:c r="S130" s="13"/>
      <x:c r="T130" s="76" t="str">
        <x:f>IF(A130="","",IF(COUNTIF($A$7:$A$1006,A130)&gt;1,"Possible Duplicate","Unique"))</x:f>
      </x:c>
      <x:c r="U130" s="13"/>
      <x:c r="V130" s="13"/>
      <x:c r="W130" s="13"/>
      <x:c r="X130" s="14"/>
    </x:row>
    <x:row r="131">
      <x:c r="A131" s="13"/>
      <x:c r="B131" s="14"/>
      <x:c r="C131" s="76" t="str">
        <x:f>IF(B131="","",TEXT(B131,"mmm yyyy"))</x:f>
      </x:c>
      <x:c r="D131" s="13"/>
      <x:c r="E131" s="13"/>
      <x:c r="F131" s="13"/>
      <x:c r="G131" s="13"/>
      <x:c r="H131" s="13"/>
      <x:c r="I131" s="77"/>
      <x:c r="J131" s="77"/>
      <x:c r="K131" s="78" t="str">
        <x:f>IF(AND(I131="",J131=""),"",N(I131)-N(J131))</x:f>
      </x:c>
      <x:c r="L131" s="13"/>
      <x:c r="M131" s="76" t="str">
        <x:f>IF(E131="","",XLOOKUP(E131,'Lists &amp; COA'!$L$47:$L$95,'Lists &amp; COA'!$M$47:$M$95,""))</x:f>
      </x:c>
      <x:c r="N131" s="76" t="str">
        <x:f>IF(M131="","",IFERROR(VLOOKUP(M131,'Lists &amp; COA'!$A$6:$C$39,2,FALSE),"Review"))</x:f>
      </x:c>
      <x:c r="O131" s="76" t="str">
        <x:f>IF(OR(B131="",E131=""),"",IF(M131="","Review",IF(L131="","Review",IF(L131=M131,"No","Yes"))))</x:f>
      </x:c>
      <x:c r="P131" s="13"/>
      <x:c r="Q131" s="13"/>
      <x:c r="R131" s="13"/>
      <x:c r="S131" s="13"/>
      <x:c r="T131" s="76" t="str">
        <x:f>IF(A131="","",IF(COUNTIF($A$7:$A$1006,A131)&gt;1,"Possible Duplicate","Unique"))</x:f>
      </x:c>
      <x:c r="U131" s="13"/>
      <x:c r="V131" s="13"/>
      <x:c r="W131" s="13"/>
      <x:c r="X131" s="14"/>
    </x:row>
    <x:row r="132">
      <x:c r="A132" s="13"/>
      <x:c r="B132" s="14"/>
      <x:c r="C132" s="76" t="str">
        <x:f>IF(B132="","",TEXT(B132,"mmm yyyy"))</x:f>
      </x:c>
      <x:c r="D132" s="13"/>
      <x:c r="E132" s="13"/>
      <x:c r="F132" s="13"/>
      <x:c r="G132" s="13"/>
      <x:c r="H132" s="13"/>
      <x:c r="I132" s="77"/>
      <x:c r="J132" s="77"/>
      <x:c r="K132" s="78" t="str">
        <x:f>IF(AND(I132="",J132=""),"",N(I132)-N(J132))</x:f>
      </x:c>
      <x:c r="L132" s="13"/>
      <x:c r="M132" s="76" t="str">
        <x:f>IF(E132="","",XLOOKUP(E132,'Lists &amp; COA'!$L$47:$L$95,'Lists &amp; COA'!$M$47:$M$95,""))</x:f>
      </x:c>
      <x:c r="N132" s="76" t="str">
        <x:f>IF(M132="","",IFERROR(VLOOKUP(M132,'Lists &amp; COA'!$A$6:$C$39,2,FALSE),"Review"))</x:f>
      </x:c>
      <x:c r="O132" s="76" t="str">
        <x:f>IF(OR(B132="",E132=""),"",IF(M132="","Review",IF(L132="","Review",IF(L132=M132,"No","Yes"))))</x:f>
      </x:c>
      <x:c r="P132" s="13"/>
      <x:c r="Q132" s="13"/>
      <x:c r="R132" s="13"/>
      <x:c r="S132" s="13"/>
      <x:c r="T132" s="76" t="str">
        <x:f>IF(A132="","",IF(COUNTIF($A$7:$A$1006,A132)&gt;1,"Possible Duplicate","Unique"))</x:f>
      </x:c>
      <x:c r="U132" s="13"/>
      <x:c r="V132" s="13"/>
      <x:c r="W132" s="13"/>
      <x:c r="X132" s="14"/>
    </x:row>
    <x:row r="133">
      <x:c r="A133" s="13"/>
      <x:c r="B133" s="14"/>
      <x:c r="C133" s="76" t="str">
        <x:f>IF(B133="","",TEXT(B133,"mmm yyyy"))</x:f>
      </x:c>
      <x:c r="D133" s="13"/>
      <x:c r="E133" s="13"/>
      <x:c r="F133" s="13"/>
      <x:c r="G133" s="13"/>
      <x:c r="H133" s="13"/>
      <x:c r="I133" s="77"/>
      <x:c r="J133" s="77"/>
      <x:c r="K133" s="78" t="str">
        <x:f>IF(AND(I133="",J133=""),"",N(I133)-N(J133))</x:f>
      </x:c>
      <x:c r="L133" s="13"/>
      <x:c r="M133" s="76" t="str">
        <x:f>IF(E133="","",XLOOKUP(E133,'Lists &amp; COA'!$L$47:$L$95,'Lists &amp; COA'!$M$47:$M$95,""))</x:f>
      </x:c>
      <x:c r="N133" s="76" t="str">
        <x:f>IF(M133="","",IFERROR(VLOOKUP(M133,'Lists &amp; COA'!$A$6:$C$39,2,FALSE),"Review"))</x:f>
      </x:c>
      <x:c r="O133" s="76" t="str">
        <x:f>IF(OR(B133="",E133=""),"",IF(M133="","Review",IF(L133="","Review",IF(L133=M133,"No","Yes"))))</x:f>
      </x:c>
      <x:c r="P133" s="13"/>
      <x:c r="Q133" s="13"/>
      <x:c r="R133" s="13"/>
      <x:c r="S133" s="13"/>
      <x:c r="T133" s="76" t="str">
        <x:f>IF(A133="","",IF(COUNTIF($A$7:$A$1006,A133)&gt;1,"Possible Duplicate","Unique"))</x:f>
      </x:c>
      <x:c r="U133" s="13"/>
      <x:c r="V133" s="13"/>
      <x:c r="W133" s="13"/>
      <x:c r="X133" s="14"/>
    </x:row>
    <x:row r="134">
      <x:c r="A134" s="13"/>
      <x:c r="B134" s="14"/>
      <x:c r="C134" s="76" t="str">
        <x:f>IF(B134="","",TEXT(B134,"mmm yyyy"))</x:f>
      </x:c>
      <x:c r="D134" s="13"/>
      <x:c r="E134" s="13"/>
      <x:c r="F134" s="13"/>
      <x:c r="G134" s="13"/>
      <x:c r="H134" s="13"/>
      <x:c r="I134" s="77"/>
      <x:c r="J134" s="77"/>
      <x:c r="K134" s="78" t="str">
        <x:f>IF(AND(I134="",J134=""),"",N(I134)-N(J134))</x:f>
      </x:c>
      <x:c r="L134" s="13"/>
      <x:c r="M134" s="76" t="str">
        <x:f>IF(E134="","",XLOOKUP(E134,'Lists &amp; COA'!$L$47:$L$95,'Lists &amp; COA'!$M$47:$M$95,""))</x:f>
      </x:c>
      <x:c r="N134" s="76" t="str">
        <x:f>IF(M134="","",IFERROR(VLOOKUP(M134,'Lists &amp; COA'!$A$6:$C$39,2,FALSE),"Review"))</x:f>
      </x:c>
      <x:c r="O134" s="76" t="str">
        <x:f>IF(OR(B134="",E134=""),"",IF(M134="","Review",IF(L134="","Review",IF(L134=M134,"No","Yes"))))</x:f>
      </x:c>
      <x:c r="P134" s="13"/>
      <x:c r="Q134" s="13"/>
      <x:c r="R134" s="13"/>
      <x:c r="S134" s="13"/>
      <x:c r="T134" s="76" t="str">
        <x:f>IF(A134="","",IF(COUNTIF($A$7:$A$1006,A134)&gt;1,"Possible Duplicate","Unique"))</x:f>
      </x:c>
      <x:c r="U134" s="13"/>
      <x:c r="V134" s="13"/>
      <x:c r="W134" s="13"/>
      <x:c r="X134" s="14"/>
    </x:row>
    <x:row r="135">
      <x:c r="A135" s="13"/>
      <x:c r="B135" s="14"/>
      <x:c r="C135" s="76" t="str">
        <x:f>IF(B135="","",TEXT(B135,"mmm yyyy"))</x:f>
      </x:c>
      <x:c r="D135" s="13"/>
      <x:c r="E135" s="13"/>
      <x:c r="F135" s="13"/>
      <x:c r="G135" s="13"/>
      <x:c r="H135" s="13"/>
      <x:c r="I135" s="77"/>
      <x:c r="J135" s="77"/>
      <x:c r="K135" s="78" t="str">
        <x:f>IF(AND(I135="",J135=""),"",N(I135)-N(J135))</x:f>
      </x:c>
      <x:c r="L135" s="13"/>
      <x:c r="M135" s="76" t="str">
        <x:f>IF(E135="","",XLOOKUP(E135,'Lists &amp; COA'!$L$47:$L$95,'Lists &amp; COA'!$M$47:$M$95,""))</x:f>
      </x:c>
      <x:c r="N135" s="76" t="str">
        <x:f>IF(M135="","",IFERROR(VLOOKUP(M135,'Lists &amp; COA'!$A$6:$C$39,2,FALSE),"Review"))</x:f>
      </x:c>
      <x:c r="O135" s="76" t="str">
        <x:f>IF(OR(B135="",E135=""),"",IF(M135="","Review",IF(L135="","Review",IF(L135=M135,"No","Yes"))))</x:f>
      </x:c>
      <x:c r="P135" s="13"/>
      <x:c r="Q135" s="13"/>
      <x:c r="R135" s="13"/>
      <x:c r="S135" s="13"/>
      <x:c r="T135" s="76" t="str">
        <x:f>IF(A135="","",IF(COUNTIF($A$7:$A$1006,A135)&gt;1,"Possible Duplicate","Unique"))</x:f>
      </x:c>
      <x:c r="U135" s="13"/>
      <x:c r="V135" s="13"/>
      <x:c r="W135" s="13"/>
      <x:c r="X135" s="14"/>
    </x:row>
    <x:row r="136">
      <x:c r="A136" s="13"/>
      <x:c r="B136" s="14"/>
      <x:c r="C136" s="76" t="str">
        <x:f>IF(B136="","",TEXT(B136,"mmm yyyy"))</x:f>
      </x:c>
      <x:c r="D136" s="13"/>
      <x:c r="E136" s="13"/>
      <x:c r="F136" s="13"/>
      <x:c r="G136" s="13"/>
      <x:c r="H136" s="13"/>
      <x:c r="I136" s="77"/>
      <x:c r="J136" s="77"/>
      <x:c r="K136" s="78" t="str">
        <x:f>IF(AND(I136="",J136=""),"",N(I136)-N(J136))</x:f>
      </x:c>
      <x:c r="L136" s="13"/>
      <x:c r="M136" s="76" t="str">
        <x:f>IF(E136="","",XLOOKUP(E136,'Lists &amp; COA'!$L$47:$L$95,'Lists &amp; COA'!$M$47:$M$95,""))</x:f>
      </x:c>
      <x:c r="N136" s="76" t="str">
        <x:f>IF(M136="","",IFERROR(VLOOKUP(M136,'Lists &amp; COA'!$A$6:$C$39,2,FALSE),"Review"))</x:f>
      </x:c>
      <x:c r="O136" s="76" t="str">
        <x:f>IF(OR(B136="",E136=""),"",IF(M136="","Review",IF(L136="","Review",IF(L136=M136,"No","Yes"))))</x:f>
      </x:c>
      <x:c r="P136" s="13"/>
      <x:c r="Q136" s="13"/>
      <x:c r="R136" s="13"/>
      <x:c r="S136" s="13"/>
      <x:c r="T136" s="76" t="str">
        <x:f>IF(A136="","",IF(COUNTIF($A$7:$A$1006,A136)&gt;1,"Possible Duplicate","Unique"))</x:f>
      </x:c>
      <x:c r="U136" s="13"/>
      <x:c r="V136" s="13"/>
      <x:c r="W136" s="13"/>
      <x:c r="X136" s="14"/>
    </x:row>
    <x:row r="137">
      <x:c r="A137" s="13"/>
      <x:c r="B137" s="14"/>
      <x:c r="C137" s="76" t="str">
        <x:f>IF(B137="","",TEXT(B137,"mmm yyyy"))</x:f>
      </x:c>
      <x:c r="D137" s="13"/>
      <x:c r="E137" s="13"/>
      <x:c r="F137" s="13"/>
      <x:c r="G137" s="13"/>
      <x:c r="H137" s="13"/>
      <x:c r="I137" s="77"/>
      <x:c r="J137" s="77"/>
      <x:c r="K137" s="78" t="str">
        <x:f>IF(AND(I137="",J137=""),"",N(I137)-N(J137))</x:f>
      </x:c>
      <x:c r="L137" s="13"/>
      <x:c r="M137" s="76" t="str">
        <x:f>IF(E137="","",XLOOKUP(E137,'Lists &amp; COA'!$L$47:$L$95,'Lists &amp; COA'!$M$47:$M$95,""))</x:f>
      </x:c>
      <x:c r="N137" s="76" t="str">
        <x:f>IF(M137="","",IFERROR(VLOOKUP(M137,'Lists &amp; COA'!$A$6:$C$39,2,FALSE),"Review"))</x:f>
      </x:c>
      <x:c r="O137" s="76" t="str">
        <x:f>IF(OR(B137="",E137=""),"",IF(M137="","Review",IF(L137="","Review",IF(L137=M137,"No","Yes"))))</x:f>
      </x:c>
      <x:c r="P137" s="13"/>
      <x:c r="Q137" s="13"/>
      <x:c r="R137" s="13"/>
      <x:c r="S137" s="13"/>
      <x:c r="T137" s="76" t="str">
        <x:f>IF(A137="","",IF(COUNTIF($A$7:$A$1006,A137)&gt;1,"Possible Duplicate","Unique"))</x:f>
      </x:c>
      <x:c r="U137" s="13"/>
      <x:c r="V137" s="13"/>
      <x:c r="W137" s="13"/>
      <x:c r="X137" s="14"/>
    </x:row>
    <x:row r="138">
      <x:c r="A138" s="13"/>
      <x:c r="B138" s="14"/>
      <x:c r="C138" s="76" t="str">
        <x:f>IF(B138="","",TEXT(B138,"mmm yyyy"))</x:f>
      </x:c>
      <x:c r="D138" s="13"/>
      <x:c r="E138" s="13"/>
      <x:c r="F138" s="13"/>
      <x:c r="G138" s="13"/>
      <x:c r="H138" s="13"/>
      <x:c r="I138" s="77"/>
      <x:c r="J138" s="77"/>
      <x:c r="K138" s="78" t="str">
        <x:f>IF(AND(I138="",J138=""),"",N(I138)-N(J138))</x:f>
      </x:c>
      <x:c r="L138" s="13"/>
      <x:c r="M138" s="76" t="str">
        <x:f>IF(E138="","",XLOOKUP(E138,'Lists &amp; COA'!$L$47:$L$95,'Lists &amp; COA'!$M$47:$M$95,""))</x:f>
      </x:c>
      <x:c r="N138" s="76" t="str">
        <x:f>IF(M138="","",IFERROR(VLOOKUP(M138,'Lists &amp; COA'!$A$6:$C$39,2,FALSE),"Review"))</x:f>
      </x:c>
      <x:c r="O138" s="76" t="str">
        <x:f>IF(OR(B138="",E138=""),"",IF(M138="","Review",IF(L138="","Review",IF(L138=M138,"No","Yes"))))</x:f>
      </x:c>
      <x:c r="P138" s="13"/>
      <x:c r="Q138" s="13"/>
      <x:c r="R138" s="13"/>
      <x:c r="S138" s="13"/>
      <x:c r="T138" s="76" t="str">
        <x:f>IF(A138="","",IF(COUNTIF($A$7:$A$1006,A138)&gt;1,"Possible Duplicate","Unique"))</x:f>
      </x:c>
      <x:c r="U138" s="13"/>
      <x:c r="V138" s="13"/>
      <x:c r="W138" s="13"/>
      <x:c r="X138" s="14"/>
    </x:row>
    <x:row r="139">
      <x:c r="A139" s="13"/>
      <x:c r="B139" s="14"/>
      <x:c r="C139" s="76" t="str">
        <x:f>IF(B139="","",TEXT(B139,"mmm yyyy"))</x:f>
      </x:c>
      <x:c r="D139" s="13"/>
      <x:c r="E139" s="13"/>
      <x:c r="F139" s="13"/>
      <x:c r="G139" s="13"/>
      <x:c r="H139" s="13"/>
      <x:c r="I139" s="77"/>
      <x:c r="J139" s="77"/>
      <x:c r="K139" s="78" t="str">
        <x:f>IF(AND(I139="",J139=""),"",N(I139)-N(J139))</x:f>
      </x:c>
      <x:c r="L139" s="13"/>
      <x:c r="M139" s="76" t="str">
        <x:f>IF(E139="","",XLOOKUP(E139,'Lists &amp; COA'!$L$47:$L$95,'Lists &amp; COA'!$M$47:$M$95,""))</x:f>
      </x:c>
      <x:c r="N139" s="76" t="str">
        <x:f>IF(M139="","",IFERROR(VLOOKUP(M139,'Lists &amp; COA'!$A$6:$C$39,2,FALSE),"Review"))</x:f>
      </x:c>
      <x:c r="O139" s="76" t="str">
        <x:f>IF(OR(B139="",E139=""),"",IF(M139="","Review",IF(L139="","Review",IF(L139=M139,"No","Yes"))))</x:f>
      </x:c>
      <x:c r="P139" s="13"/>
      <x:c r="Q139" s="13"/>
      <x:c r="R139" s="13"/>
      <x:c r="S139" s="13"/>
      <x:c r="T139" s="76" t="str">
        <x:f>IF(A139="","",IF(COUNTIF($A$7:$A$1006,A139)&gt;1,"Possible Duplicate","Unique"))</x:f>
      </x:c>
      <x:c r="U139" s="13"/>
      <x:c r="V139" s="13"/>
      <x:c r="W139" s="13"/>
      <x:c r="X139" s="14"/>
    </x:row>
    <x:row r="140">
      <x:c r="A140" s="13"/>
      <x:c r="B140" s="14"/>
      <x:c r="C140" s="76" t="str">
        <x:f>IF(B140="","",TEXT(B140,"mmm yyyy"))</x:f>
      </x:c>
      <x:c r="D140" s="13"/>
      <x:c r="E140" s="13"/>
      <x:c r="F140" s="13"/>
      <x:c r="G140" s="13"/>
      <x:c r="H140" s="13"/>
      <x:c r="I140" s="77"/>
      <x:c r="J140" s="77"/>
      <x:c r="K140" s="78" t="str">
        <x:f>IF(AND(I140="",J140=""),"",N(I140)-N(J140))</x:f>
      </x:c>
      <x:c r="L140" s="13"/>
      <x:c r="M140" s="76" t="str">
        <x:f>IF(E140="","",XLOOKUP(E140,'Lists &amp; COA'!$L$47:$L$95,'Lists &amp; COA'!$M$47:$M$95,""))</x:f>
      </x:c>
      <x:c r="N140" s="76" t="str">
        <x:f>IF(M140="","",IFERROR(VLOOKUP(M140,'Lists &amp; COA'!$A$6:$C$39,2,FALSE),"Review"))</x:f>
      </x:c>
      <x:c r="O140" s="76" t="str">
        <x:f>IF(OR(B140="",E140=""),"",IF(M140="","Review",IF(L140="","Review",IF(L140=M140,"No","Yes"))))</x:f>
      </x:c>
      <x:c r="P140" s="13"/>
      <x:c r="Q140" s="13"/>
      <x:c r="R140" s="13"/>
      <x:c r="S140" s="13"/>
      <x:c r="T140" s="76" t="str">
        <x:f>IF(A140="","",IF(COUNTIF($A$7:$A$1006,A140)&gt;1,"Possible Duplicate","Unique"))</x:f>
      </x:c>
      <x:c r="U140" s="13"/>
      <x:c r="V140" s="13"/>
      <x:c r="W140" s="13"/>
      <x:c r="X140" s="14"/>
    </x:row>
    <x:row r="141">
      <x:c r="A141" s="13"/>
      <x:c r="B141" s="14"/>
      <x:c r="C141" s="76" t="str">
        <x:f>IF(B141="","",TEXT(B141,"mmm yyyy"))</x:f>
      </x:c>
      <x:c r="D141" s="13"/>
      <x:c r="E141" s="13"/>
      <x:c r="F141" s="13"/>
      <x:c r="G141" s="13"/>
      <x:c r="H141" s="13"/>
      <x:c r="I141" s="77"/>
      <x:c r="J141" s="77"/>
      <x:c r="K141" s="78" t="str">
        <x:f>IF(AND(I141="",J141=""),"",N(I141)-N(J141))</x:f>
      </x:c>
      <x:c r="L141" s="13"/>
      <x:c r="M141" s="76" t="str">
        <x:f>IF(E141="","",XLOOKUP(E141,'Lists &amp; COA'!$L$47:$L$95,'Lists &amp; COA'!$M$47:$M$95,""))</x:f>
      </x:c>
      <x:c r="N141" s="76" t="str">
        <x:f>IF(M141="","",IFERROR(VLOOKUP(M141,'Lists &amp; COA'!$A$6:$C$39,2,FALSE),"Review"))</x:f>
      </x:c>
      <x:c r="O141" s="76" t="str">
        <x:f>IF(OR(B141="",E141=""),"",IF(M141="","Review",IF(L141="","Review",IF(L141=M141,"No","Yes"))))</x:f>
      </x:c>
      <x:c r="P141" s="13"/>
      <x:c r="Q141" s="13"/>
      <x:c r="R141" s="13"/>
      <x:c r="S141" s="13"/>
      <x:c r="T141" s="76" t="str">
        <x:f>IF(A141="","",IF(COUNTIF($A$7:$A$1006,A141)&gt;1,"Possible Duplicate","Unique"))</x:f>
      </x:c>
      <x:c r="U141" s="13"/>
      <x:c r="V141" s="13"/>
      <x:c r="W141" s="13"/>
      <x:c r="X141" s="14"/>
    </x:row>
    <x:row r="142">
      <x:c r="A142" s="13"/>
      <x:c r="B142" s="14"/>
      <x:c r="C142" s="76" t="str">
        <x:f>IF(B142="","",TEXT(B142,"mmm yyyy"))</x:f>
      </x:c>
      <x:c r="D142" s="13"/>
      <x:c r="E142" s="13"/>
      <x:c r="F142" s="13"/>
      <x:c r="G142" s="13"/>
      <x:c r="H142" s="13"/>
      <x:c r="I142" s="77"/>
      <x:c r="J142" s="77"/>
      <x:c r="K142" s="78" t="str">
        <x:f>IF(AND(I142="",J142=""),"",N(I142)-N(J142))</x:f>
      </x:c>
      <x:c r="L142" s="13"/>
      <x:c r="M142" s="76" t="str">
        <x:f>IF(E142="","",XLOOKUP(E142,'Lists &amp; COA'!$L$47:$L$95,'Lists &amp; COA'!$M$47:$M$95,""))</x:f>
      </x:c>
      <x:c r="N142" s="76" t="str">
        <x:f>IF(M142="","",IFERROR(VLOOKUP(M142,'Lists &amp; COA'!$A$6:$C$39,2,FALSE),"Review"))</x:f>
      </x:c>
      <x:c r="O142" s="76" t="str">
        <x:f>IF(OR(B142="",E142=""),"",IF(M142="","Review",IF(L142="","Review",IF(L142=M142,"No","Yes"))))</x:f>
      </x:c>
      <x:c r="P142" s="13"/>
      <x:c r="Q142" s="13"/>
      <x:c r="R142" s="13"/>
      <x:c r="S142" s="13"/>
      <x:c r="T142" s="76" t="str">
        <x:f>IF(A142="","",IF(COUNTIF($A$7:$A$1006,A142)&gt;1,"Possible Duplicate","Unique"))</x:f>
      </x:c>
      <x:c r="U142" s="13"/>
      <x:c r="V142" s="13"/>
      <x:c r="W142" s="13"/>
      <x:c r="X142" s="14"/>
    </x:row>
    <x:row r="143">
      <x:c r="A143" s="13"/>
      <x:c r="B143" s="14"/>
      <x:c r="C143" s="76" t="str">
        <x:f>IF(B143="","",TEXT(B143,"mmm yyyy"))</x:f>
      </x:c>
      <x:c r="D143" s="13"/>
      <x:c r="E143" s="13"/>
      <x:c r="F143" s="13"/>
      <x:c r="G143" s="13"/>
      <x:c r="H143" s="13"/>
      <x:c r="I143" s="77"/>
      <x:c r="J143" s="77"/>
      <x:c r="K143" s="78" t="str">
        <x:f>IF(AND(I143="",J143=""),"",N(I143)-N(J143))</x:f>
      </x:c>
      <x:c r="L143" s="13"/>
      <x:c r="M143" s="76" t="str">
        <x:f>IF(E143="","",XLOOKUP(E143,'Lists &amp; COA'!$L$47:$L$95,'Lists &amp; COA'!$M$47:$M$95,""))</x:f>
      </x:c>
      <x:c r="N143" s="76" t="str">
        <x:f>IF(M143="","",IFERROR(VLOOKUP(M143,'Lists &amp; COA'!$A$6:$C$39,2,FALSE),"Review"))</x:f>
      </x:c>
      <x:c r="O143" s="76" t="str">
        <x:f>IF(OR(B143="",E143=""),"",IF(M143="","Review",IF(L143="","Review",IF(L143=M143,"No","Yes"))))</x:f>
      </x:c>
      <x:c r="P143" s="13"/>
      <x:c r="Q143" s="13"/>
      <x:c r="R143" s="13"/>
      <x:c r="S143" s="13"/>
      <x:c r="T143" s="76" t="str">
        <x:f>IF(A143="","",IF(COUNTIF($A$7:$A$1006,A143)&gt;1,"Possible Duplicate","Unique"))</x:f>
      </x:c>
      <x:c r="U143" s="13"/>
      <x:c r="V143" s="13"/>
      <x:c r="W143" s="13"/>
      <x:c r="X143" s="14"/>
    </x:row>
    <x:row r="144">
      <x:c r="A144" s="13"/>
      <x:c r="B144" s="14"/>
      <x:c r="C144" s="76" t="str">
        <x:f>IF(B144="","",TEXT(B144,"mmm yyyy"))</x:f>
      </x:c>
      <x:c r="D144" s="13"/>
      <x:c r="E144" s="13"/>
      <x:c r="F144" s="13"/>
      <x:c r="G144" s="13"/>
      <x:c r="H144" s="13"/>
      <x:c r="I144" s="77"/>
      <x:c r="J144" s="77"/>
      <x:c r="K144" s="78" t="str">
        <x:f>IF(AND(I144="",J144=""),"",N(I144)-N(J144))</x:f>
      </x:c>
      <x:c r="L144" s="13"/>
      <x:c r="M144" s="76" t="str">
        <x:f>IF(E144="","",XLOOKUP(E144,'Lists &amp; COA'!$L$47:$L$95,'Lists &amp; COA'!$M$47:$M$95,""))</x:f>
      </x:c>
      <x:c r="N144" s="76" t="str">
        <x:f>IF(M144="","",IFERROR(VLOOKUP(M144,'Lists &amp; COA'!$A$6:$C$39,2,FALSE),"Review"))</x:f>
      </x:c>
      <x:c r="O144" s="76" t="str">
        <x:f>IF(OR(B144="",E144=""),"",IF(M144="","Review",IF(L144="","Review",IF(L144=M144,"No","Yes"))))</x:f>
      </x:c>
      <x:c r="P144" s="13"/>
      <x:c r="Q144" s="13"/>
      <x:c r="R144" s="13"/>
      <x:c r="S144" s="13"/>
      <x:c r="T144" s="76" t="str">
        <x:f>IF(A144="","",IF(COUNTIF($A$7:$A$1006,A144)&gt;1,"Possible Duplicate","Unique"))</x:f>
      </x:c>
      <x:c r="U144" s="13"/>
      <x:c r="V144" s="13"/>
      <x:c r="W144" s="13"/>
      <x:c r="X144" s="14"/>
    </x:row>
    <x:row r="145">
      <x:c r="A145" s="13"/>
      <x:c r="B145" s="14"/>
      <x:c r="C145" s="76" t="str">
        <x:f>IF(B145="","",TEXT(B145,"mmm yyyy"))</x:f>
      </x:c>
      <x:c r="D145" s="13"/>
      <x:c r="E145" s="13"/>
      <x:c r="F145" s="13"/>
      <x:c r="G145" s="13"/>
      <x:c r="H145" s="13"/>
      <x:c r="I145" s="77"/>
      <x:c r="J145" s="77"/>
      <x:c r="K145" s="78" t="str">
        <x:f>IF(AND(I145="",J145=""),"",N(I145)-N(J145))</x:f>
      </x:c>
      <x:c r="L145" s="13"/>
      <x:c r="M145" s="76" t="str">
        <x:f>IF(E145="","",XLOOKUP(E145,'Lists &amp; COA'!$L$47:$L$95,'Lists &amp; COA'!$M$47:$M$95,""))</x:f>
      </x:c>
      <x:c r="N145" s="76" t="str">
        <x:f>IF(M145="","",IFERROR(VLOOKUP(M145,'Lists &amp; COA'!$A$6:$C$39,2,FALSE),"Review"))</x:f>
      </x:c>
      <x:c r="O145" s="76" t="str">
        <x:f>IF(OR(B145="",E145=""),"",IF(M145="","Review",IF(L145="","Review",IF(L145=M145,"No","Yes"))))</x:f>
      </x:c>
      <x:c r="P145" s="13"/>
      <x:c r="Q145" s="13"/>
      <x:c r="R145" s="13"/>
      <x:c r="S145" s="13"/>
      <x:c r="T145" s="76" t="str">
        <x:f>IF(A145="","",IF(COUNTIF($A$7:$A$1006,A145)&gt;1,"Possible Duplicate","Unique"))</x:f>
      </x:c>
      <x:c r="U145" s="13"/>
      <x:c r="V145" s="13"/>
      <x:c r="W145" s="13"/>
      <x:c r="X145" s="14"/>
    </x:row>
    <x:row r="146">
      <x:c r="A146" s="13"/>
      <x:c r="B146" s="14"/>
      <x:c r="C146" s="76" t="str">
        <x:f>IF(B146="","",TEXT(B146,"mmm yyyy"))</x:f>
      </x:c>
      <x:c r="D146" s="13"/>
      <x:c r="E146" s="13"/>
      <x:c r="F146" s="13"/>
      <x:c r="G146" s="13"/>
      <x:c r="H146" s="13"/>
      <x:c r="I146" s="77"/>
      <x:c r="J146" s="77"/>
      <x:c r="K146" s="78" t="str">
        <x:f>IF(AND(I146="",J146=""),"",N(I146)-N(J146))</x:f>
      </x:c>
      <x:c r="L146" s="13"/>
      <x:c r="M146" s="76" t="str">
        <x:f>IF(E146="","",XLOOKUP(E146,'Lists &amp; COA'!$L$47:$L$95,'Lists &amp; COA'!$M$47:$M$95,""))</x:f>
      </x:c>
      <x:c r="N146" s="76" t="str">
        <x:f>IF(M146="","",IFERROR(VLOOKUP(M146,'Lists &amp; COA'!$A$6:$C$39,2,FALSE),"Review"))</x:f>
      </x:c>
      <x:c r="O146" s="76" t="str">
        <x:f>IF(OR(B146="",E146=""),"",IF(M146="","Review",IF(L146="","Review",IF(L146=M146,"No","Yes"))))</x:f>
      </x:c>
      <x:c r="P146" s="13"/>
      <x:c r="Q146" s="13"/>
      <x:c r="R146" s="13"/>
      <x:c r="S146" s="13"/>
      <x:c r="T146" s="76" t="str">
        <x:f>IF(A146="","",IF(COUNTIF($A$7:$A$1006,A146)&gt;1,"Possible Duplicate","Unique"))</x:f>
      </x:c>
      <x:c r="U146" s="13"/>
      <x:c r="V146" s="13"/>
      <x:c r="W146" s="13"/>
      <x:c r="X146" s="14"/>
    </x:row>
    <x:row r="147">
      <x:c r="A147" s="13"/>
      <x:c r="B147" s="14"/>
      <x:c r="C147" s="76" t="str">
        <x:f>IF(B147="","",TEXT(B147,"mmm yyyy"))</x:f>
      </x:c>
      <x:c r="D147" s="13"/>
      <x:c r="E147" s="13"/>
      <x:c r="F147" s="13"/>
      <x:c r="G147" s="13"/>
      <x:c r="H147" s="13"/>
      <x:c r="I147" s="77"/>
      <x:c r="J147" s="77"/>
      <x:c r="K147" s="78" t="str">
        <x:f>IF(AND(I147="",J147=""),"",N(I147)-N(J147))</x:f>
      </x:c>
      <x:c r="L147" s="13"/>
      <x:c r="M147" s="76" t="str">
        <x:f>IF(E147="","",XLOOKUP(E147,'Lists &amp; COA'!$L$47:$L$95,'Lists &amp; COA'!$M$47:$M$95,""))</x:f>
      </x:c>
      <x:c r="N147" s="76" t="str">
        <x:f>IF(M147="","",IFERROR(VLOOKUP(M147,'Lists &amp; COA'!$A$6:$C$39,2,FALSE),"Review"))</x:f>
      </x:c>
      <x:c r="O147" s="76" t="str">
        <x:f>IF(OR(B147="",E147=""),"",IF(M147="","Review",IF(L147="","Review",IF(L147=M147,"No","Yes"))))</x:f>
      </x:c>
      <x:c r="P147" s="13"/>
      <x:c r="Q147" s="13"/>
      <x:c r="R147" s="13"/>
      <x:c r="S147" s="13"/>
      <x:c r="T147" s="76" t="str">
        <x:f>IF(A147="","",IF(COUNTIF($A$7:$A$1006,A147)&gt;1,"Possible Duplicate","Unique"))</x:f>
      </x:c>
      <x:c r="U147" s="13"/>
      <x:c r="V147" s="13"/>
      <x:c r="W147" s="13"/>
      <x:c r="X147" s="14"/>
    </x:row>
    <x:row r="148">
      <x:c r="A148" s="13"/>
      <x:c r="B148" s="14"/>
      <x:c r="C148" s="76" t="str">
        <x:f>IF(B148="","",TEXT(B148,"mmm yyyy"))</x:f>
      </x:c>
      <x:c r="D148" s="13"/>
      <x:c r="E148" s="13"/>
      <x:c r="F148" s="13"/>
      <x:c r="G148" s="13"/>
      <x:c r="H148" s="13"/>
      <x:c r="I148" s="77"/>
      <x:c r="J148" s="77"/>
      <x:c r="K148" s="78" t="str">
        <x:f>IF(AND(I148="",J148=""),"",N(I148)-N(J148))</x:f>
      </x:c>
      <x:c r="L148" s="13"/>
      <x:c r="M148" s="76" t="str">
        <x:f>IF(E148="","",XLOOKUP(E148,'Lists &amp; COA'!$L$47:$L$95,'Lists &amp; COA'!$M$47:$M$95,""))</x:f>
      </x:c>
      <x:c r="N148" s="76" t="str">
        <x:f>IF(M148="","",IFERROR(VLOOKUP(M148,'Lists &amp; COA'!$A$6:$C$39,2,FALSE),"Review"))</x:f>
      </x:c>
      <x:c r="O148" s="76" t="str">
        <x:f>IF(OR(B148="",E148=""),"",IF(M148="","Review",IF(L148="","Review",IF(L148=M148,"No","Yes"))))</x:f>
      </x:c>
      <x:c r="P148" s="13"/>
      <x:c r="Q148" s="13"/>
      <x:c r="R148" s="13"/>
      <x:c r="S148" s="13"/>
      <x:c r="T148" s="76" t="str">
        <x:f>IF(A148="","",IF(COUNTIF($A$7:$A$1006,A148)&gt;1,"Possible Duplicate","Unique"))</x:f>
      </x:c>
      <x:c r="U148" s="13"/>
      <x:c r="V148" s="13"/>
      <x:c r="W148" s="13"/>
      <x:c r="X148" s="14"/>
    </x:row>
    <x:row r="149">
      <x:c r="A149" s="13"/>
      <x:c r="B149" s="14"/>
      <x:c r="C149" s="76" t="str">
        <x:f>IF(B149="","",TEXT(B149,"mmm yyyy"))</x:f>
      </x:c>
      <x:c r="D149" s="13"/>
      <x:c r="E149" s="13"/>
      <x:c r="F149" s="13"/>
      <x:c r="G149" s="13"/>
      <x:c r="H149" s="13"/>
      <x:c r="I149" s="77"/>
      <x:c r="J149" s="77"/>
      <x:c r="K149" s="78" t="str">
        <x:f>IF(AND(I149="",J149=""),"",N(I149)-N(J149))</x:f>
      </x:c>
      <x:c r="L149" s="13"/>
      <x:c r="M149" s="76" t="str">
        <x:f>IF(E149="","",XLOOKUP(E149,'Lists &amp; COA'!$L$47:$L$95,'Lists &amp; COA'!$M$47:$M$95,""))</x:f>
      </x:c>
      <x:c r="N149" s="76" t="str">
        <x:f>IF(M149="","",IFERROR(VLOOKUP(M149,'Lists &amp; COA'!$A$6:$C$39,2,FALSE),"Review"))</x:f>
      </x:c>
      <x:c r="O149" s="76" t="str">
        <x:f>IF(OR(B149="",E149=""),"",IF(M149="","Review",IF(L149="","Review",IF(L149=M149,"No","Yes"))))</x:f>
      </x:c>
      <x:c r="P149" s="13"/>
      <x:c r="Q149" s="13"/>
      <x:c r="R149" s="13"/>
      <x:c r="S149" s="13"/>
      <x:c r="T149" s="76" t="str">
        <x:f>IF(A149="","",IF(COUNTIF($A$7:$A$1006,A149)&gt;1,"Possible Duplicate","Unique"))</x:f>
      </x:c>
      <x:c r="U149" s="13"/>
      <x:c r="V149" s="13"/>
      <x:c r="W149" s="13"/>
      <x:c r="X149" s="14"/>
    </x:row>
    <x:row r="150">
      <x:c r="A150" s="13"/>
      <x:c r="B150" s="14"/>
      <x:c r="C150" s="76" t="str">
        <x:f>IF(B150="","",TEXT(B150,"mmm yyyy"))</x:f>
      </x:c>
      <x:c r="D150" s="13"/>
      <x:c r="E150" s="13"/>
      <x:c r="F150" s="13"/>
      <x:c r="G150" s="13"/>
      <x:c r="H150" s="13"/>
      <x:c r="I150" s="77"/>
      <x:c r="J150" s="77"/>
      <x:c r="K150" s="78" t="str">
        <x:f>IF(AND(I150="",J150=""),"",N(I150)-N(J150))</x:f>
      </x:c>
      <x:c r="L150" s="13"/>
      <x:c r="M150" s="76" t="str">
        <x:f>IF(E150="","",XLOOKUP(E150,'Lists &amp; COA'!$L$47:$L$95,'Lists &amp; COA'!$M$47:$M$95,""))</x:f>
      </x:c>
      <x:c r="N150" s="76" t="str">
        <x:f>IF(M150="","",IFERROR(VLOOKUP(M150,'Lists &amp; COA'!$A$6:$C$39,2,FALSE),"Review"))</x:f>
      </x:c>
      <x:c r="O150" s="76" t="str">
        <x:f>IF(OR(B150="",E150=""),"",IF(M150="","Review",IF(L150="","Review",IF(L150=M150,"No","Yes"))))</x:f>
      </x:c>
      <x:c r="P150" s="13"/>
      <x:c r="Q150" s="13"/>
      <x:c r="R150" s="13"/>
      <x:c r="S150" s="13"/>
      <x:c r="T150" s="76" t="str">
        <x:f>IF(A150="","",IF(COUNTIF($A$7:$A$1006,A150)&gt;1,"Possible Duplicate","Unique"))</x:f>
      </x:c>
      <x:c r="U150" s="13"/>
      <x:c r="V150" s="13"/>
      <x:c r="W150" s="13"/>
      <x:c r="X150" s="14"/>
    </x:row>
    <x:row r="151">
      <x:c r="A151" s="13"/>
      <x:c r="B151" s="14"/>
      <x:c r="C151" s="76" t="str">
        <x:f>IF(B151="","",TEXT(B151,"mmm yyyy"))</x:f>
      </x:c>
      <x:c r="D151" s="13"/>
      <x:c r="E151" s="13"/>
      <x:c r="F151" s="13"/>
      <x:c r="G151" s="13"/>
      <x:c r="H151" s="13"/>
      <x:c r="I151" s="77"/>
      <x:c r="J151" s="77"/>
      <x:c r="K151" s="78" t="str">
        <x:f>IF(AND(I151="",J151=""),"",N(I151)-N(J151))</x:f>
      </x:c>
      <x:c r="L151" s="13"/>
      <x:c r="M151" s="76" t="str">
        <x:f>IF(E151="","",XLOOKUP(E151,'Lists &amp; COA'!$L$47:$L$95,'Lists &amp; COA'!$M$47:$M$95,""))</x:f>
      </x:c>
      <x:c r="N151" s="76" t="str">
        <x:f>IF(M151="","",IFERROR(VLOOKUP(M151,'Lists &amp; COA'!$A$6:$C$39,2,FALSE),"Review"))</x:f>
      </x:c>
      <x:c r="O151" s="76" t="str">
        <x:f>IF(OR(B151="",E151=""),"",IF(M151="","Review",IF(L151="","Review",IF(L151=M151,"No","Yes"))))</x:f>
      </x:c>
      <x:c r="P151" s="13"/>
      <x:c r="Q151" s="13"/>
      <x:c r="R151" s="13"/>
      <x:c r="S151" s="13"/>
      <x:c r="T151" s="76" t="str">
        <x:f>IF(A151="","",IF(COUNTIF($A$7:$A$1006,A151)&gt;1,"Possible Duplicate","Unique"))</x:f>
      </x:c>
      <x:c r="U151" s="13"/>
      <x:c r="V151" s="13"/>
      <x:c r="W151" s="13"/>
      <x:c r="X151" s="14"/>
    </x:row>
    <x:row r="152">
      <x:c r="A152" s="13"/>
      <x:c r="B152" s="14"/>
      <x:c r="C152" s="76" t="str">
        <x:f>IF(B152="","",TEXT(B152,"mmm yyyy"))</x:f>
      </x:c>
      <x:c r="D152" s="13"/>
      <x:c r="E152" s="13"/>
      <x:c r="F152" s="13"/>
      <x:c r="G152" s="13"/>
      <x:c r="H152" s="13"/>
      <x:c r="I152" s="77"/>
      <x:c r="J152" s="77"/>
      <x:c r="K152" s="78" t="str">
        <x:f>IF(AND(I152="",J152=""),"",N(I152)-N(J152))</x:f>
      </x:c>
      <x:c r="L152" s="13"/>
      <x:c r="M152" s="76" t="str">
        <x:f>IF(E152="","",XLOOKUP(E152,'Lists &amp; COA'!$L$47:$L$95,'Lists &amp; COA'!$M$47:$M$95,""))</x:f>
      </x:c>
      <x:c r="N152" s="76" t="str">
        <x:f>IF(M152="","",IFERROR(VLOOKUP(M152,'Lists &amp; COA'!$A$6:$C$39,2,FALSE),"Review"))</x:f>
      </x:c>
      <x:c r="O152" s="76" t="str">
        <x:f>IF(OR(B152="",E152=""),"",IF(M152="","Review",IF(L152="","Review",IF(L152=M152,"No","Yes"))))</x:f>
      </x:c>
      <x:c r="P152" s="13"/>
      <x:c r="Q152" s="13"/>
      <x:c r="R152" s="13"/>
      <x:c r="S152" s="13"/>
      <x:c r="T152" s="76" t="str">
        <x:f>IF(A152="","",IF(COUNTIF($A$7:$A$1006,A152)&gt;1,"Possible Duplicate","Unique"))</x:f>
      </x:c>
      <x:c r="U152" s="13"/>
      <x:c r="V152" s="13"/>
      <x:c r="W152" s="13"/>
      <x:c r="X152" s="14"/>
    </x:row>
    <x:row r="153">
      <x:c r="A153" s="13"/>
      <x:c r="B153" s="14"/>
      <x:c r="C153" s="76" t="str">
        <x:f>IF(B153="","",TEXT(B153,"mmm yyyy"))</x:f>
      </x:c>
      <x:c r="D153" s="13"/>
      <x:c r="E153" s="13"/>
      <x:c r="F153" s="13"/>
      <x:c r="G153" s="13"/>
      <x:c r="H153" s="13"/>
      <x:c r="I153" s="77"/>
      <x:c r="J153" s="77"/>
      <x:c r="K153" s="78" t="str">
        <x:f>IF(AND(I153="",J153=""),"",N(I153)-N(J153))</x:f>
      </x:c>
      <x:c r="L153" s="13"/>
      <x:c r="M153" s="76" t="str">
        <x:f>IF(E153="","",XLOOKUP(E153,'Lists &amp; COA'!$L$47:$L$95,'Lists &amp; COA'!$M$47:$M$95,""))</x:f>
      </x:c>
      <x:c r="N153" s="76" t="str">
        <x:f>IF(M153="","",IFERROR(VLOOKUP(M153,'Lists &amp; COA'!$A$6:$C$39,2,FALSE),"Review"))</x:f>
      </x:c>
      <x:c r="O153" s="76" t="str">
        <x:f>IF(OR(B153="",E153=""),"",IF(M153="","Review",IF(L153="","Review",IF(L153=M153,"No","Yes"))))</x:f>
      </x:c>
      <x:c r="P153" s="13"/>
      <x:c r="Q153" s="13"/>
      <x:c r="R153" s="13"/>
      <x:c r="S153" s="13"/>
      <x:c r="T153" s="76" t="str">
        <x:f>IF(A153="","",IF(COUNTIF($A$7:$A$1006,A153)&gt;1,"Possible Duplicate","Unique"))</x:f>
      </x:c>
      <x:c r="U153" s="13"/>
      <x:c r="V153" s="13"/>
      <x:c r="W153" s="13"/>
      <x:c r="X153" s="14"/>
    </x:row>
    <x:row r="154">
      <x:c r="A154" s="13"/>
      <x:c r="B154" s="14"/>
      <x:c r="C154" s="76" t="str">
        <x:f>IF(B154="","",TEXT(B154,"mmm yyyy"))</x:f>
      </x:c>
      <x:c r="D154" s="13"/>
      <x:c r="E154" s="13"/>
      <x:c r="F154" s="13"/>
      <x:c r="G154" s="13"/>
      <x:c r="H154" s="13"/>
      <x:c r="I154" s="77"/>
      <x:c r="J154" s="77"/>
      <x:c r="K154" s="78" t="str">
        <x:f>IF(AND(I154="",J154=""),"",N(I154)-N(J154))</x:f>
      </x:c>
      <x:c r="L154" s="13"/>
      <x:c r="M154" s="76" t="str">
        <x:f>IF(E154="","",XLOOKUP(E154,'Lists &amp; COA'!$L$47:$L$95,'Lists &amp; COA'!$M$47:$M$95,""))</x:f>
      </x:c>
      <x:c r="N154" s="76" t="str">
        <x:f>IF(M154="","",IFERROR(VLOOKUP(M154,'Lists &amp; COA'!$A$6:$C$39,2,FALSE),"Review"))</x:f>
      </x:c>
      <x:c r="O154" s="76" t="str">
        <x:f>IF(OR(B154="",E154=""),"",IF(M154="","Review",IF(L154="","Review",IF(L154=M154,"No","Yes"))))</x:f>
      </x:c>
      <x:c r="P154" s="13"/>
      <x:c r="Q154" s="13"/>
      <x:c r="R154" s="13"/>
      <x:c r="S154" s="13"/>
      <x:c r="T154" s="76" t="str">
        <x:f>IF(A154="","",IF(COUNTIF($A$7:$A$1006,A154)&gt;1,"Possible Duplicate","Unique"))</x:f>
      </x:c>
      <x:c r="U154" s="13"/>
      <x:c r="V154" s="13"/>
      <x:c r="W154" s="13"/>
      <x:c r="X154" s="14"/>
    </x:row>
    <x:row r="155">
      <x:c r="A155" s="13"/>
      <x:c r="B155" s="14"/>
      <x:c r="C155" s="76" t="str">
        <x:f>IF(B155="","",TEXT(B155,"mmm yyyy"))</x:f>
      </x:c>
      <x:c r="D155" s="13"/>
      <x:c r="E155" s="13"/>
      <x:c r="F155" s="13"/>
      <x:c r="G155" s="13"/>
      <x:c r="H155" s="13"/>
      <x:c r="I155" s="77"/>
      <x:c r="J155" s="77"/>
      <x:c r="K155" s="78" t="str">
        <x:f>IF(AND(I155="",J155=""),"",N(I155)-N(J155))</x:f>
      </x:c>
      <x:c r="L155" s="13"/>
      <x:c r="M155" s="76" t="str">
        <x:f>IF(E155="","",XLOOKUP(E155,'Lists &amp; COA'!$L$47:$L$95,'Lists &amp; COA'!$M$47:$M$95,""))</x:f>
      </x:c>
      <x:c r="N155" s="76" t="str">
        <x:f>IF(M155="","",IFERROR(VLOOKUP(M155,'Lists &amp; COA'!$A$6:$C$39,2,FALSE),"Review"))</x:f>
      </x:c>
      <x:c r="O155" s="76" t="str">
        <x:f>IF(OR(B155="",E155=""),"",IF(M155="","Review",IF(L155="","Review",IF(L155=M155,"No","Yes"))))</x:f>
      </x:c>
      <x:c r="P155" s="13"/>
      <x:c r="Q155" s="13"/>
      <x:c r="R155" s="13"/>
      <x:c r="S155" s="13"/>
      <x:c r="T155" s="76" t="str">
        <x:f>IF(A155="","",IF(COUNTIF($A$7:$A$1006,A155)&gt;1,"Possible Duplicate","Unique"))</x:f>
      </x:c>
      <x:c r="U155" s="13"/>
      <x:c r="V155" s="13"/>
      <x:c r="W155" s="13"/>
      <x:c r="X155" s="14"/>
    </x:row>
    <x:row r="156">
      <x:c r="A156" s="13"/>
      <x:c r="B156" s="14"/>
      <x:c r="C156" s="76" t="str">
        <x:f>IF(B156="","",TEXT(B156,"mmm yyyy"))</x:f>
      </x:c>
      <x:c r="D156" s="13"/>
      <x:c r="E156" s="13"/>
      <x:c r="F156" s="13"/>
      <x:c r="G156" s="13"/>
      <x:c r="H156" s="13"/>
      <x:c r="I156" s="77"/>
      <x:c r="J156" s="77"/>
      <x:c r="K156" s="78" t="str">
        <x:f>IF(AND(I156="",J156=""),"",N(I156)-N(J156))</x:f>
      </x:c>
      <x:c r="L156" s="13"/>
      <x:c r="M156" s="76" t="str">
        <x:f>IF(E156="","",XLOOKUP(E156,'Lists &amp; COA'!$L$47:$L$95,'Lists &amp; COA'!$M$47:$M$95,""))</x:f>
      </x:c>
      <x:c r="N156" s="76" t="str">
        <x:f>IF(M156="","",IFERROR(VLOOKUP(M156,'Lists &amp; COA'!$A$6:$C$39,2,FALSE),"Review"))</x:f>
      </x:c>
      <x:c r="O156" s="76" t="str">
        <x:f>IF(OR(B156="",E156=""),"",IF(M156="","Review",IF(L156="","Review",IF(L156=M156,"No","Yes"))))</x:f>
      </x:c>
      <x:c r="P156" s="13"/>
      <x:c r="Q156" s="13"/>
      <x:c r="R156" s="13"/>
      <x:c r="S156" s="13"/>
      <x:c r="T156" s="76" t="str">
        <x:f>IF(A156="","",IF(COUNTIF($A$7:$A$1006,A156)&gt;1,"Possible Duplicate","Unique"))</x:f>
      </x:c>
      <x:c r="U156" s="13"/>
      <x:c r="V156" s="13"/>
      <x:c r="W156" s="13"/>
      <x:c r="X156" s="14"/>
    </x:row>
    <x:row r="157">
      <x:c r="A157" s="13"/>
      <x:c r="B157" s="14"/>
      <x:c r="C157" s="76" t="str">
        <x:f>IF(B157="","",TEXT(B157,"mmm yyyy"))</x:f>
      </x:c>
      <x:c r="D157" s="13"/>
      <x:c r="E157" s="13"/>
      <x:c r="F157" s="13"/>
      <x:c r="G157" s="13"/>
      <x:c r="H157" s="13"/>
      <x:c r="I157" s="77"/>
      <x:c r="J157" s="77"/>
      <x:c r="K157" s="78" t="str">
        <x:f>IF(AND(I157="",J157=""),"",N(I157)-N(J157))</x:f>
      </x:c>
      <x:c r="L157" s="13"/>
      <x:c r="M157" s="76" t="str">
        <x:f>IF(E157="","",XLOOKUP(E157,'Lists &amp; COA'!$L$47:$L$95,'Lists &amp; COA'!$M$47:$M$95,""))</x:f>
      </x:c>
      <x:c r="N157" s="76" t="str">
        <x:f>IF(M157="","",IFERROR(VLOOKUP(M157,'Lists &amp; COA'!$A$6:$C$39,2,FALSE),"Review"))</x:f>
      </x:c>
      <x:c r="O157" s="76" t="str">
        <x:f>IF(OR(B157="",E157=""),"",IF(M157="","Review",IF(L157="","Review",IF(L157=M157,"No","Yes"))))</x:f>
      </x:c>
      <x:c r="P157" s="13"/>
      <x:c r="Q157" s="13"/>
      <x:c r="R157" s="13"/>
      <x:c r="S157" s="13"/>
      <x:c r="T157" s="76" t="str">
        <x:f>IF(A157="","",IF(COUNTIF($A$7:$A$1006,A157)&gt;1,"Possible Duplicate","Unique"))</x:f>
      </x:c>
      <x:c r="U157" s="13"/>
      <x:c r="V157" s="13"/>
      <x:c r="W157" s="13"/>
      <x:c r="X157" s="14"/>
    </x:row>
    <x:row r="158">
      <x:c r="A158" s="13"/>
      <x:c r="B158" s="14"/>
      <x:c r="C158" s="76" t="str">
        <x:f>IF(B158="","",TEXT(B158,"mmm yyyy"))</x:f>
      </x:c>
      <x:c r="D158" s="13"/>
      <x:c r="E158" s="13"/>
      <x:c r="F158" s="13"/>
      <x:c r="G158" s="13"/>
      <x:c r="H158" s="13"/>
      <x:c r="I158" s="77"/>
      <x:c r="J158" s="77"/>
      <x:c r="K158" s="78" t="str">
        <x:f>IF(AND(I158="",J158=""),"",N(I158)-N(J158))</x:f>
      </x:c>
      <x:c r="L158" s="13"/>
      <x:c r="M158" s="76" t="str">
        <x:f>IF(E158="","",XLOOKUP(E158,'Lists &amp; COA'!$L$47:$L$95,'Lists &amp; COA'!$M$47:$M$95,""))</x:f>
      </x:c>
      <x:c r="N158" s="76" t="str">
        <x:f>IF(M158="","",IFERROR(VLOOKUP(M158,'Lists &amp; COA'!$A$6:$C$39,2,FALSE),"Review"))</x:f>
      </x:c>
      <x:c r="O158" s="76" t="str">
        <x:f>IF(OR(B158="",E158=""),"",IF(M158="","Review",IF(L158="","Review",IF(L158=M158,"No","Yes"))))</x:f>
      </x:c>
      <x:c r="P158" s="13"/>
      <x:c r="Q158" s="13"/>
      <x:c r="R158" s="13"/>
      <x:c r="S158" s="13"/>
      <x:c r="T158" s="76" t="str">
        <x:f>IF(A158="","",IF(COUNTIF($A$7:$A$1006,A158)&gt;1,"Possible Duplicate","Unique"))</x:f>
      </x:c>
      <x:c r="U158" s="13"/>
      <x:c r="V158" s="13"/>
      <x:c r="W158" s="13"/>
      <x:c r="X158" s="14"/>
    </x:row>
    <x:row r="159">
      <x:c r="A159" s="13"/>
      <x:c r="B159" s="14"/>
      <x:c r="C159" s="76" t="str">
        <x:f>IF(B159="","",TEXT(B159,"mmm yyyy"))</x:f>
      </x:c>
      <x:c r="D159" s="13"/>
      <x:c r="E159" s="13"/>
      <x:c r="F159" s="13"/>
      <x:c r="G159" s="13"/>
      <x:c r="H159" s="13"/>
      <x:c r="I159" s="77"/>
      <x:c r="J159" s="77"/>
      <x:c r="K159" s="78" t="str">
        <x:f>IF(AND(I159="",J159=""),"",N(I159)-N(J159))</x:f>
      </x:c>
      <x:c r="L159" s="13"/>
      <x:c r="M159" s="76" t="str">
        <x:f>IF(E159="","",XLOOKUP(E159,'Lists &amp; COA'!$L$47:$L$95,'Lists &amp; COA'!$M$47:$M$95,""))</x:f>
      </x:c>
      <x:c r="N159" s="76" t="str">
        <x:f>IF(M159="","",IFERROR(VLOOKUP(M159,'Lists &amp; COA'!$A$6:$C$39,2,FALSE),"Review"))</x:f>
      </x:c>
      <x:c r="O159" s="76" t="str">
        <x:f>IF(OR(B159="",E159=""),"",IF(M159="","Review",IF(L159="","Review",IF(L159=M159,"No","Yes"))))</x:f>
      </x:c>
      <x:c r="P159" s="13"/>
      <x:c r="Q159" s="13"/>
      <x:c r="R159" s="13"/>
      <x:c r="S159" s="13"/>
      <x:c r="T159" s="76" t="str">
        <x:f>IF(A159="","",IF(COUNTIF($A$7:$A$1006,A159)&gt;1,"Possible Duplicate","Unique"))</x:f>
      </x:c>
      <x:c r="U159" s="13"/>
      <x:c r="V159" s="13"/>
      <x:c r="W159" s="13"/>
      <x:c r="X159" s="14"/>
    </x:row>
    <x:row r="160">
      <x:c r="A160" s="13"/>
      <x:c r="B160" s="14"/>
      <x:c r="C160" s="76" t="str">
        <x:f>IF(B160="","",TEXT(B160,"mmm yyyy"))</x:f>
      </x:c>
      <x:c r="D160" s="13"/>
      <x:c r="E160" s="13"/>
      <x:c r="F160" s="13"/>
      <x:c r="G160" s="13"/>
      <x:c r="H160" s="13"/>
      <x:c r="I160" s="77"/>
      <x:c r="J160" s="77"/>
      <x:c r="K160" s="78" t="str">
        <x:f>IF(AND(I160="",J160=""),"",N(I160)-N(J160))</x:f>
      </x:c>
      <x:c r="L160" s="13"/>
      <x:c r="M160" s="76" t="str">
        <x:f>IF(E160="","",XLOOKUP(E160,'Lists &amp; COA'!$L$47:$L$95,'Lists &amp; COA'!$M$47:$M$95,""))</x:f>
      </x:c>
      <x:c r="N160" s="76" t="str">
        <x:f>IF(M160="","",IFERROR(VLOOKUP(M160,'Lists &amp; COA'!$A$6:$C$39,2,FALSE),"Review"))</x:f>
      </x:c>
      <x:c r="O160" s="76" t="str">
        <x:f>IF(OR(B160="",E160=""),"",IF(M160="","Review",IF(L160="","Review",IF(L160=M160,"No","Yes"))))</x:f>
      </x:c>
      <x:c r="P160" s="13"/>
      <x:c r="Q160" s="13"/>
      <x:c r="R160" s="13"/>
      <x:c r="S160" s="13"/>
      <x:c r="T160" s="76" t="str">
        <x:f>IF(A160="","",IF(COUNTIF($A$7:$A$1006,A160)&gt;1,"Possible Duplicate","Unique"))</x:f>
      </x:c>
      <x:c r="U160" s="13"/>
      <x:c r="V160" s="13"/>
      <x:c r="W160" s="13"/>
      <x:c r="X160" s="14"/>
    </x:row>
    <x:row r="161">
      <x:c r="A161" s="13"/>
      <x:c r="B161" s="14"/>
      <x:c r="C161" s="76" t="str">
        <x:f>IF(B161="","",TEXT(B161,"mmm yyyy"))</x:f>
      </x:c>
      <x:c r="D161" s="13"/>
      <x:c r="E161" s="13"/>
      <x:c r="F161" s="13"/>
      <x:c r="G161" s="13"/>
      <x:c r="H161" s="13"/>
      <x:c r="I161" s="77"/>
      <x:c r="J161" s="77"/>
      <x:c r="K161" s="78" t="str">
        <x:f>IF(AND(I161="",J161=""),"",N(I161)-N(J161))</x:f>
      </x:c>
      <x:c r="L161" s="13"/>
      <x:c r="M161" s="76" t="str">
        <x:f>IF(E161="","",XLOOKUP(E161,'Lists &amp; COA'!$L$47:$L$95,'Lists &amp; COA'!$M$47:$M$95,""))</x:f>
      </x:c>
      <x:c r="N161" s="76" t="str">
        <x:f>IF(M161="","",IFERROR(VLOOKUP(M161,'Lists &amp; COA'!$A$6:$C$39,2,FALSE),"Review"))</x:f>
      </x:c>
      <x:c r="O161" s="76" t="str">
        <x:f>IF(OR(B161="",E161=""),"",IF(M161="","Review",IF(L161="","Review",IF(L161=M161,"No","Yes"))))</x:f>
      </x:c>
      <x:c r="P161" s="13"/>
      <x:c r="Q161" s="13"/>
      <x:c r="R161" s="13"/>
      <x:c r="S161" s="13"/>
      <x:c r="T161" s="76" t="str">
        <x:f>IF(A161="","",IF(COUNTIF($A$7:$A$1006,A161)&gt;1,"Possible Duplicate","Unique"))</x:f>
      </x:c>
      <x:c r="U161" s="13"/>
      <x:c r="V161" s="13"/>
      <x:c r="W161" s="13"/>
      <x:c r="X161" s="14"/>
    </x:row>
    <x:row r="162">
      <x:c r="A162" s="13"/>
      <x:c r="B162" s="14"/>
      <x:c r="C162" s="76" t="str">
        <x:f>IF(B162="","",TEXT(B162,"mmm yyyy"))</x:f>
      </x:c>
      <x:c r="D162" s="13"/>
      <x:c r="E162" s="13"/>
      <x:c r="F162" s="13"/>
      <x:c r="G162" s="13"/>
      <x:c r="H162" s="13"/>
      <x:c r="I162" s="77"/>
      <x:c r="J162" s="77"/>
      <x:c r="K162" s="78" t="str">
        <x:f>IF(AND(I162="",J162=""),"",N(I162)-N(J162))</x:f>
      </x:c>
      <x:c r="L162" s="13"/>
      <x:c r="M162" s="76" t="str">
        <x:f>IF(E162="","",XLOOKUP(E162,'Lists &amp; COA'!$L$47:$L$95,'Lists &amp; COA'!$M$47:$M$95,""))</x:f>
      </x:c>
      <x:c r="N162" s="76" t="str">
        <x:f>IF(M162="","",IFERROR(VLOOKUP(M162,'Lists &amp; COA'!$A$6:$C$39,2,FALSE),"Review"))</x:f>
      </x:c>
      <x:c r="O162" s="76" t="str">
        <x:f>IF(OR(B162="",E162=""),"",IF(M162="","Review",IF(L162="","Review",IF(L162=M162,"No","Yes"))))</x:f>
      </x:c>
      <x:c r="P162" s="13"/>
      <x:c r="Q162" s="13"/>
      <x:c r="R162" s="13"/>
      <x:c r="S162" s="13"/>
      <x:c r="T162" s="76" t="str">
        <x:f>IF(A162="","",IF(COUNTIF($A$7:$A$1006,A162)&gt;1,"Possible Duplicate","Unique"))</x:f>
      </x:c>
      <x:c r="U162" s="13"/>
      <x:c r="V162" s="13"/>
      <x:c r="W162" s="13"/>
      <x:c r="X162" s="14"/>
    </x:row>
    <x:row r="163">
      <x:c r="A163" s="13"/>
      <x:c r="B163" s="14"/>
      <x:c r="C163" s="76" t="str">
        <x:f>IF(B163="","",TEXT(B163,"mmm yyyy"))</x:f>
      </x:c>
      <x:c r="D163" s="13"/>
      <x:c r="E163" s="13"/>
      <x:c r="F163" s="13"/>
      <x:c r="G163" s="13"/>
      <x:c r="H163" s="13"/>
      <x:c r="I163" s="77"/>
      <x:c r="J163" s="77"/>
      <x:c r="K163" s="78" t="str">
        <x:f>IF(AND(I163="",J163=""),"",N(I163)-N(J163))</x:f>
      </x:c>
      <x:c r="L163" s="13"/>
      <x:c r="M163" s="76" t="str">
        <x:f>IF(E163="","",XLOOKUP(E163,'Lists &amp; COA'!$L$47:$L$95,'Lists &amp; COA'!$M$47:$M$95,""))</x:f>
      </x:c>
      <x:c r="N163" s="76" t="str">
        <x:f>IF(M163="","",IFERROR(VLOOKUP(M163,'Lists &amp; COA'!$A$6:$C$39,2,FALSE),"Review"))</x:f>
      </x:c>
      <x:c r="O163" s="76" t="str">
        <x:f>IF(OR(B163="",E163=""),"",IF(M163="","Review",IF(L163="","Review",IF(L163=M163,"No","Yes"))))</x:f>
      </x:c>
      <x:c r="P163" s="13"/>
      <x:c r="Q163" s="13"/>
      <x:c r="R163" s="13"/>
      <x:c r="S163" s="13"/>
      <x:c r="T163" s="76" t="str">
        <x:f>IF(A163="","",IF(COUNTIF($A$7:$A$1006,A163)&gt;1,"Possible Duplicate","Unique"))</x:f>
      </x:c>
      <x:c r="U163" s="13"/>
      <x:c r="V163" s="13"/>
      <x:c r="W163" s="13"/>
      <x:c r="X163" s="14"/>
    </x:row>
    <x:row r="164">
      <x:c r="A164" s="13"/>
      <x:c r="B164" s="14"/>
      <x:c r="C164" s="76" t="str">
        <x:f>IF(B164="","",TEXT(B164,"mmm yyyy"))</x:f>
      </x:c>
      <x:c r="D164" s="13"/>
      <x:c r="E164" s="13"/>
      <x:c r="F164" s="13"/>
      <x:c r="G164" s="13"/>
      <x:c r="H164" s="13"/>
      <x:c r="I164" s="77"/>
      <x:c r="J164" s="77"/>
      <x:c r="K164" s="78" t="str">
        <x:f>IF(AND(I164="",J164=""),"",N(I164)-N(J164))</x:f>
      </x:c>
      <x:c r="L164" s="13"/>
      <x:c r="M164" s="76" t="str">
        <x:f>IF(E164="","",XLOOKUP(E164,'Lists &amp; COA'!$L$47:$L$95,'Lists &amp; COA'!$M$47:$M$95,""))</x:f>
      </x:c>
      <x:c r="N164" s="76" t="str">
        <x:f>IF(M164="","",IFERROR(VLOOKUP(M164,'Lists &amp; COA'!$A$6:$C$39,2,FALSE),"Review"))</x:f>
      </x:c>
      <x:c r="O164" s="76" t="str">
        <x:f>IF(OR(B164="",E164=""),"",IF(M164="","Review",IF(L164="","Review",IF(L164=M164,"No","Yes"))))</x:f>
      </x:c>
      <x:c r="P164" s="13"/>
      <x:c r="Q164" s="13"/>
      <x:c r="R164" s="13"/>
      <x:c r="S164" s="13"/>
      <x:c r="T164" s="76" t="str">
        <x:f>IF(A164="","",IF(COUNTIF($A$7:$A$1006,A164)&gt;1,"Possible Duplicate","Unique"))</x:f>
      </x:c>
      <x:c r="U164" s="13"/>
      <x:c r="V164" s="13"/>
      <x:c r="W164" s="13"/>
      <x:c r="X164" s="14"/>
    </x:row>
    <x:row r="165">
      <x:c r="A165" s="13"/>
      <x:c r="B165" s="14"/>
      <x:c r="C165" s="76" t="str">
        <x:f>IF(B165="","",TEXT(B165,"mmm yyyy"))</x:f>
      </x:c>
      <x:c r="D165" s="13"/>
      <x:c r="E165" s="13"/>
      <x:c r="F165" s="13"/>
      <x:c r="G165" s="13"/>
      <x:c r="H165" s="13"/>
      <x:c r="I165" s="77"/>
      <x:c r="J165" s="77"/>
      <x:c r="K165" s="78" t="str">
        <x:f>IF(AND(I165="",J165=""),"",N(I165)-N(J165))</x:f>
      </x:c>
      <x:c r="L165" s="13"/>
      <x:c r="M165" s="76" t="str">
        <x:f>IF(E165="","",XLOOKUP(E165,'Lists &amp; COA'!$L$47:$L$95,'Lists &amp; COA'!$M$47:$M$95,""))</x:f>
      </x:c>
      <x:c r="N165" s="76" t="str">
        <x:f>IF(M165="","",IFERROR(VLOOKUP(M165,'Lists &amp; COA'!$A$6:$C$39,2,FALSE),"Review"))</x:f>
      </x:c>
      <x:c r="O165" s="76" t="str">
        <x:f>IF(OR(B165="",E165=""),"",IF(M165="","Review",IF(L165="","Review",IF(L165=M165,"No","Yes"))))</x:f>
      </x:c>
      <x:c r="P165" s="13"/>
      <x:c r="Q165" s="13"/>
      <x:c r="R165" s="13"/>
      <x:c r="S165" s="13"/>
      <x:c r="T165" s="76" t="str">
        <x:f>IF(A165="","",IF(COUNTIF($A$7:$A$1006,A165)&gt;1,"Possible Duplicate","Unique"))</x:f>
      </x:c>
      <x:c r="U165" s="13"/>
      <x:c r="V165" s="13"/>
      <x:c r="W165" s="13"/>
      <x:c r="X165" s="14"/>
    </x:row>
    <x:row r="166">
      <x:c r="A166" s="13"/>
      <x:c r="B166" s="14"/>
      <x:c r="C166" s="76" t="str">
        <x:f>IF(B166="","",TEXT(B166,"mmm yyyy"))</x:f>
      </x:c>
      <x:c r="D166" s="13"/>
      <x:c r="E166" s="13"/>
      <x:c r="F166" s="13"/>
      <x:c r="G166" s="13"/>
      <x:c r="H166" s="13"/>
      <x:c r="I166" s="77"/>
      <x:c r="J166" s="77"/>
      <x:c r="K166" s="78" t="str">
        <x:f>IF(AND(I166="",J166=""),"",N(I166)-N(J166))</x:f>
      </x:c>
      <x:c r="L166" s="13"/>
      <x:c r="M166" s="76" t="str">
        <x:f>IF(E166="","",XLOOKUP(E166,'Lists &amp; COA'!$L$47:$L$95,'Lists &amp; COA'!$M$47:$M$95,""))</x:f>
      </x:c>
      <x:c r="N166" s="76" t="str">
        <x:f>IF(M166="","",IFERROR(VLOOKUP(M166,'Lists &amp; COA'!$A$6:$C$39,2,FALSE),"Review"))</x:f>
      </x:c>
      <x:c r="O166" s="76" t="str">
        <x:f>IF(OR(B166="",E166=""),"",IF(M166="","Review",IF(L166="","Review",IF(L166=M166,"No","Yes"))))</x:f>
      </x:c>
      <x:c r="P166" s="13"/>
      <x:c r="Q166" s="13"/>
      <x:c r="R166" s="13"/>
      <x:c r="S166" s="13"/>
      <x:c r="T166" s="76" t="str">
        <x:f>IF(A166="","",IF(COUNTIF($A$7:$A$1006,A166)&gt;1,"Possible Duplicate","Unique"))</x:f>
      </x:c>
      <x:c r="U166" s="13"/>
      <x:c r="V166" s="13"/>
      <x:c r="W166" s="13"/>
      <x:c r="X166" s="14"/>
    </x:row>
    <x:row r="167">
      <x:c r="A167" s="13"/>
      <x:c r="B167" s="14"/>
      <x:c r="C167" s="76" t="str">
        <x:f>IF(B167="","",TEXT(B167,"mmm yyyy"))</x:f>
      </x:c>
      <x:c r="D167" s="13"/>
      <x:c r="E167" s="13"/>
      <x:c r="F167" s="13"/>
      <x:c r="G167" s="13"/>
      <x:c r="H167" s="13"/>
      <x:c r="I167" s="77"/>
      <x:c r="J167" s="77"/>
      <x:c r="K167" s="78" t="str">
        <x:f>IF(AND(I167="",J167=""),"",N(I167)-N(J167))</x:f>
      </x:c>
      <x:c r="L167" s="13"/>
      <x:c r="M167" s="76" t="str">
        <x:f>IF(E167="","",XLOOKUP(E167,'Lists &amp; COA'!$L$47:$L$95,'Lists &amp; COA'!$M$47:$M$95,""))</x:f>
      </x:c>
      <x:c r="N167" s="76" t="str">
        <x:f>IF(M167="","",IFERROR(VLOOKUP(M167,'Lists &amp; COA'!$A$6:$C$39,2,FALSE),"Review"))</x:f>
      </x:c>
      <x:c r="O167" s="76" t="str">
        <x:f>IF(OR(B167="",E167=""),"",IF(M167="","Review",IF(L167="","Review",IF(L167=M167,"No","Yes"))))</x:f>
      </x:c>
      <x:c r="P167" s="13"/>
      <x:c r="Q167" s="13"/>
      <x:c r="R167" s="13"/>
      <x:c r="S167" s="13"/>
      <x:c r="T167" s="76" t="str">
        <x:f>IF(A167="","",IF(COUNTIF($A$7:$A$1006,A167)&gt;1,"Possible Duplicate","Unique"))</x:f>
      </x:c>
      <x:c r="U167" s="13"/>
      <x:c r="V167" s="13"/>
      <x:c r="W167" s="13"/>
      <x:c r="X167" s="14"/>
    </x:row>
    <x:row r="168">
      <x:c r="A168" s="13"/>
      <x:c r="B168" s="14"/>
      <x:c r="C168" s="76" t="str">
        <x:f>IF(B168="","",TEXT(B168,"mmm yyyy"))</x:f>
      </x:c>
      <x:c r="D168" s="13"/>
      <x:c r="E168" s="13"/>
      <x:c r="F168" s="13"/>
      <x:c r="G168" s="13"/>
      <x:c r="H168" s="13"/>
      <x:c r="I168" s="77"/>
      <x:c r="J168" s="77"/>
      <x:c r="K168" s="78" t="str">
        <x:f>IF(AND(I168="",J168=""),"",N(I168)-N(J168))</x:f>
      </x:c>
      <x:c r="L168" s="13"/>
      <x:c r="M168" s="76" t="str">
        <x:f>IF(E168="","",XLOOKUP(E168,'Lists &amp; COA'!$L$47:$L$95,'Lists &amp; COA'!$M$47:$M$95,""))</x:f>
      </x:c>
      <x:c r="N168" s="76" t="str">
        <x:f>IF(M168="","",IFERROR(VLOOKUP(M168,'Lists &amp; COA'!$A$6:$C$39,2,FALSE),"Review"))</x:f>
      </x:c>
      <x:c r="O168" s="76" t="str">
        <x:f>IF(OR(B168="",E168=""),"",IF(M168="","Review",IF(L168="","Review",IF(L168=M168,"No","Yes"))))</x:f>
      </x:c>
      <x:c r="P168" s="13"/>
      <x:c r="Q168" s="13"/>
      <x:c r="R168" s="13"/>
      <x:c r="S168" s="13"/>
      <x:c r="T168" s="76" t="str">
        <x:f>IF(A168="","",IF(COUNTIF($A$7:$A$1006,A168)&gt;1,"Possible Duplicate","Unique"))</x:f>
      </x:c>
      <x:c r="U168" s="13"/>
      <x:c r="V168" s="13"/>
      <x:c r="W168" s="13"/>
      <x:c r="X168" s="14"/>
    </x:row>
    <x:row r="169">
      <x:c r="A169" s="13"/>
      <x:c r="B169" s="14"/>
      <x:c r="C169" s="76" t="str">
        <x:f>IF(B169="","",TEXT(B169,"mmm yyyy"))</x:f>
      </x:c>
      <x:c r="D169" s="13"/>
      <x:c r="E169" s="13"/>
      <x:c r="F169" s="13"/>
      <x:c r="G169" s="13"/>
      <x:c r="H169" s="13"/>
      <x:c r="I169" s="77"/>
      <x:c r="J169" s="77"/>
      <x:c r="K169" s="78" t="str">
        <x:f>IF(AND(I169="",J169=""),"",N(I169)-N(J169))</x:f>
      </x:c>
      <x:c r="L169" s="13"/>
      <x:c r="M169" s="76" t="str">
        <x:f>IF(E169="","",XLOOKUP(E169,'Lists &amp; COA'!$L$47:$L$95,'Lists &amp; COA'!$M$47:$M$95,""))</x:f>
      </x:c>
      <x:c r="N169" s="76" t="str">
        <x:f>IF(M169="","",IFERROR(VLOOKUP(M169,'Lists &amp; COA'!$A$6:$C$39,2,FALSE),"Review"))</x:f>
      </x:c>
      <x:c r="O169" s="76" t="str">
        <x:f>IF(OR(B169="",E169=""),"",IF(M169="","Review",IF(L169="","Review",IF(L169=M169,"No","Yes"))))</x:f>
      </x:c>
      <x:c r="P169" s="13"/>
      <x:c r="Q169" s="13"/>
      <x:c r="R169" s="13"/>
      <x:c r="S169" s="13"/>
      <x:c r="T169" s="76" t="str">
        <x:f>IF(A169="","",IF(COUNTIF($A$7:$A$1006,A169)&gt;1,"Possible Duplicate","Unique"))</x:f>
      </x:c>
      <x:c r="U169" s="13"/>
      <x:c r="V169" s="13"/>
      <x:c r="W169" s="13"/>
      <x:c r="X169" s="14"/>
    </x:row>
    <x:row r="170">
      <x:c r="A170" s="13"/>
      <x:c r="B170" s="14"/>
      <x:c r="C170" s="76" t="str">
        <x:f>IF(B170="","",TEXT(B170,"mmm yyyy"))</x:f>
      </x:c>
      <x:c r="D170" s="13"/>
      <x:c r="E170" s="13"/>
      <x:c r="F170" s="13"/>
      <x:c r="G170" s="13"/>
      <x:c r="H170" s="13"/>
      <x:c r="I170" s="77"/>
      <x:c r="J170" s="77"/>
      <x:c r="K170" s="78" t="str">
        <x:f>IF(AND(I170="",J170=""),"",N(I170)-N(J170))</x:f>
      </x:c>
      <x:c r="L170" s="13"/>
      <x:c r="M170" s="76" t="str">
        <x:f>IF(E170="","",XLOOKUP(E170,'Lists &amp; COA'!$L$47:$L$95,'Lists &amp; COA'!$M$47:$M$95,""))</x:f>
      </x:c>
      <x:c r="N170" s="76" t="str">
        <x:f>IF(M170="","",IFERROR(VLOOKUP(M170,'Lists &amp; COA'!$A$6:$C$39,2,FALSE),"Review"))</x:f>
      </x:c>
      <x:c r="O170" s="76" t="str">
        <x:f>IF(OR(B170="",E170=""),"",IF(M170="","Review",IF(L170="","Review",IF(L170=M170,"No","Yes"))))</x:f>
      </x:c>
      <x:c r="P170" s="13"/>
      <x:c r="Q170" s="13"/>
      <x:c r="R170" s="13"/>
      <x:c r="S170" s="13"/>
      <x:c r="T170" s="76" t="str">
        <x:f>IF(A170="","",IF(COUNTIF($A$7:$A$1006,A170)&gt;1,"Possible Duplicate","Unique"))</x:f>
      </x:c>
      <x:c r="U170" s="13"/>
      <x:c r="V170" s="13"/>
      <x:c r="W170" s="13"/>
      <x:c r="X170" s="14"/>
    </x:row>
    <x:row r="171">
      <x:c r="A171" s="13"/>
      <x:c r="B171" s="14"/>
      <x:c r="C171" s="76" t="str">
        <x:f>IF(B171="","",TEXT(B171,"mmm yyyy"))</x:f>
      </x:c>
      <x:c r="D171" s="13"/>
      <x:c r="E171" s="13"/>
      <x:c r="F171" s="13"/>
      <x:c r="G171" s="13"/>
      <x:c r="H171" s="13"/>
      <x:c r="I171" s="77"/>
      <x:c r="J171" s="77"/>
      <x:c r="K171" s="78" t="str">
        <x:f>IF(AND(I171="",J171=""),"",N(I171)-N(J171))</x:f>
      </x:c>
      <x:c r="L171" s="13"/>
      <x:c r="M171" s="76" t="str">
        <x:f>IF(E171="","",XLOOKUP(E171,'Lists &amp; COA'!$L$47:$L$95,'Lists &amp; COA'!$M$47:$M$95,""))</x:f>
      </x:c>
      <x:c r="N171" s="76" t="str">
        <x:f>IF(M171="","",IFERROR(VLOOKUP(M171,'Lists &amp; COA'!$A$6:$C$39,2,FALSE),"Review"))</x:f>
      </x:c>
      <x:c r="O171" s="76" t="str">
        <x:f>IF(OR(B171="",E171=""),"",IF(M171="","Review",IF(L171="","Review",IF(L171=M171,"No","Yes"))))</x:f>
      </x:c>
      <x:c r="P171" s="13"/>
      <x:c r="Q171" s="13"/>
      <x:c r="R171" s="13"/>
      <x:c r="S171" s="13"/>
      <x:c r="T171" s="76" t="str">
        <x:f>IF(A171="","",IF(COUNTIF($A$7:$A$1006,A171)&gt;1,"Possible Duplicate","Unique"))</x:f>
      </x:c>
      <x:c r="U171" s="13"/>
      <x:c r="V171" s="13"/>
      <x:c r="W171" s="13"/>
      <x:c r="X171" s="14"/>
    </x:row>
    <x:row r="172">
      <x:c r="A172" s="13"/>
      <x:c r="B172" s="14"/>
      <x:c r="C172" s="76" t="str">
        <x:f>IF(B172="","",TEXT(B172,"mmm yyyy"))</x:f>
      </x:c>
      <x:c r="D172" s="13"/>
      <x:c r="E172" s="13"/>
      <x:c r="F172" s="13"/>
      <x:c r="G172" s="13"/>
      <x:c r="H172" s="13"/>
      <x:c r="I172" s="77"/>
      <x:c r="J172" s="77"/>
      <x:c r="K172" s="78" t="str">
        <x:f>IF(AND(I172="",J172=""),"",N(I172)-N(J172))</x:f>
      </x:c>
      <x:c r="L172" s="13"/>
      <x:c r="M172" s="76" t="str">
        <x:f>IF(E172="","",XLOOKUP(E172,'Lists &amp; COA'!$L$47:$L$95,'Lists &amp; COA'!$M$47:$M$95,""))</x:f>
      </x:c>
      <x:c r="N172" s="76" t="str">
        <x:f>IF(M172="","",IFERROR(VLOOKUP(M172,'Lists &amp; COA'!$A$6:$C$39,2,FALSE),"Review"))</x:f>
      </x:c>
      <x:c r="O172" s="76" t="str">
        <x:f>IF(OR(B172="",E172=""),"",IF(M172="","Review",IF(L172="","Review",IF(L172=M172,"No","Yes"))))</x:f>
      </x:c>
      <x:c r="P172" s="13"/>
      <x:c r="Q172" s="13"/>
      <x:c r="R172" s="13"/>
      <x:c r="S172" s="13"/>
      <x:c r="T172" s="76" t="str">
        <x:f>IF(A172="","",IF(COUNTIF($A$7:$A$1006,A172)&gt;1,"Possible Duplicate","Unique"))</x:f>
      </x:c>
      <x:c r="U172" s="13"/>
      <x:c r="V172" s="13"/>
      <x:c r="W172" s="13"/>
      <x:c r="X172" s="14"/>
    </x:row>
    <x:row r="173">
      <x:c r="A173" s="13"/>
      <x:c r="B173" s="14"/>
      <x:c r="C173" s="76" t="str">
        <x:f>IF(B173="","",TEXT(B173,"mmm yyyy"))</x:f>
      </x:c>
      <x:c r="D173" s="13"/>
      <x:c r="E173" s="13"/>
      <x:c r="F173" s="13"/>
      <x:c r="G173" s="13"/>
      <x:c r="H173" s="13"/>
      <x:c r="I173" s="77"/>
      <x:c r="J173" s="77"/>
      <x:c r="K173" s="78" t="str">
        <x:f>IF(AND(I173="",J173=""),"",N(I173)-N(J173))</x:f>
      </x:c>
      <x:c r="L173" s="13"/>
      <x:c r="M173" s="76" t="str">
        <x:f>IF(E173="","",XLOOKUP(E173,'Lists &amp; COA'!$L$47:$L$95,'Lists &amp; COA'!$M$47:$M$95,""))</x:f>
      </x:c>
      <x:c r="N173" s="76" t="str">
        <x:f>IF(M173="","",IFERROR(VLOOKUP(M173,'Lists &amp; COA'!$A$6:$C$39,2,FALSE),"Review"))</x:f>
      </x:c>
      <x:c r="O173" s="76" t="str">
        <x:f>IF(OR(B173="",E173=""),"",IF(M173="","Review",IF(L173="","Review",IF(L173=M173,"No","Yes"))))</x:f>
      </x:c>
      <x:c r="P173" s="13"/>
      <x:c r="Q173" s="13"/>
      <x:c r="R173" s="13"/>
      <x:c r="S173" s="13"/>
      <x:c r="T173" s="76" t="str">
        <x:f>IF(A173="","",IF(COUNTIF($A$7:$A$1006,A173)&gt;1,"Possible Duplicate","Unique"))</x:f>
      </x:c>
      <x:c r="U173" s="13"/>
      <x:c r="V173" s="13"/>
      <x:c r="W173" s="13"/>
      <x:c r="X173" s="14"/>
    </x:row>
    <x:row r="174">
      <x:c r="A174" s="13"/>
      <x:c r="B174" s="14"/>
      <x:c r="C174" s="76" t="str">
        <x:f>IF(B174="","",TEXT(B174,"mmm yyyy"))</x:f>
      </x:c>
      <x:c r="D174" s="13"/>
      <x:c r="E174" s="13"/>
      <x:c r="F174" s="13"/>
      <x:c r="G174" s="13"/>
      <x:c r="H174" s="13"/>
      <x:c r="I174" s="77"/>
      <x:c r="J174" s="77"/>
      <x:c r="K174" s="78" t="str">
        <x:f>IF(AND(I174="",J174=""),"",N(I174)-N(J174))</x:f>
      </x:c>
      <x:c r="L174" s="13"/>
      <x:c r="M174" s="76" t="str">
        <x:f>IF(E174="","",XLOOKUP(E174,'Lists &amp; COA'!$L$47:$L$95,'Lists &amp; COA'!$M$47:$M$95,""))</x:f>
      </x:c>
      <x:c r="N174" s="76" t="str">
        <x:f>IF(M174="","",IFERROR(VLOOKUP(M174,'Lists &amp; COA'!$A$6:$C$39,2,FALSE),"Review"))</x:f>
      </x:c>
      <x:c r="O174" s="76" t="str">
        <x:f>IF(OR(B174="",E174=""),"",IF(M174="","Review",IF(L174="","Review",IF(L174=M174,"No","Yes"))))</x:f>
      </x:c>
      <x:c r="P174" s="13"/>
      <x:c r="Q174" s="13"/>
      <x:c r="R174" s="13"/>
      <x:c r="S174" s="13"/>
      <x:c r="T174" s="76" t="str">
        <x:f>IF(A174="","",IF(COUNTIF($A$7:$A$1006,A174)&gt;1,"Possible Duplicate","Unique"))</x:f>
      </x:c>
      <x:c r="U174" s="13"/>
      <x:c r="V174" s="13"/>
      <x:c r="W174" s="13"/>
      <x:c r="X174" s="14"/>
    </x:row>
    <x:row r="175">
      <x:c r="A175" s="13"/>
      <x:c r="B175" s="14"/>
      <x:c r="C175" s="76" t="str">
        <x:f>IF(B175="","",TEXT(B175,"mmm yyyy"))</x:f>
      </x:c>
      <x:c r="D175" s="13"/>
      <x:c r="E175" s="13"/>
      <x:c r="F175" s="13"/>
      <x:c r="G175" s="13"/>
      <x:c r="H175" s="13"/>
      <x:c r="I175" s="77"/>
      <x:c r="J175" s="77"/>
      <x:c r="K175" s="78" t="str">
        <x:f>IF(AND(I175="",J175=""),"",N(I175)-N(J175))</x:f>
      </x:c>
      <x:c r="L175" s="13"/>
      <x:c r="M175" s="76" t="str">
        <x:f>IF(E175="","",XLOOKUP(E175,'Lists &amp; COA'!$L$47:$L$95,'Lists &amp; COA'!$M$47:$M$95,""))</x:f>
      </x:c>
      <x:c r="N175" s="76" t="str">
        <x:f>IF(M175="","",IFERROR(VLOOKUP(M175,'Lists &amp; COA'!$A$6:$C$39,2,FALSE),"Review"))</x:f>
      </x:c>
      <x:c r="O175" s="76" t="str">
        <x:f>IF(OR(B175="",E175=""),"",IF(M175="","Review",IF(L175="","Review",IF(L175=M175,"No","Yes"))))</x:f>
      </x:c>
      <x:c r="P175" s="13"/>
      <x:c r="Q175" s="13"/>
      <x:c r="R175" s="13"/>
      <x:c r="S175" s="13"/>
      <x:c r="T175" s="76" t="str">
        <x:f>IF(A175="","",IF(COUNTIF($A$7:$A$1006,A175)&gt;1,"Possible Duplicate","Unique"))</x:f>
      </x:c>
      <x:c r="U175" s="13"/>
      <x:c r="V175" s="13"/>
      <x:c r="W175" s="13"/>
      <x:c r="X175" s="14"/>
    </x:row>
    <x:row r="176">
      <x:c r="A176" s="13"/>
      <x:c r="B176" s="14"/>
      <x:c r="C176" s="76" t="str">
        <x:f>IF(B176="","",TEXT(B176,"mmm yyyy"))</x:f>
      </x:c>
      <x:c r="D176" s="13"/>
      <x:c r="E176" s="13"/>
      <x:c r="F176" s="13"/>
      <x:c r="G176" s="13"/>
      <x:c r="H176" s="13"/>
      <x:c r="I176" s="77"/>
      <x:c r="J176" s="77"/>
      <x:c r="K176" s="78" t="str">
        <x:f>IF(AND(I176="",J176=""),"",N(I176)-N(J176))</x:f>
      </x:c>
      <x:c r="L176" s="13"/>
      <x:c r="M176" s="76" t="str">
        <x:f>IF(E176="","",XLOOKUP(E176,'Lists &amp; COA'!$L$47:$L$95,'Lists &amp; COA'!$M$47:$M$95,""))</x:f>
      </x:c>
      <x:c r="N176" s="76" t="str">
        <x:f>IF(M176="","",IFERROR(VLOOKUP(M176,'Lists &amp; COA'!$A$6:$C$39,2,FALSE),"Review"))</x:f>
      </x:c>
      <x:c r="O176" s="76" t="str">
        <x:f>IF(OR(B176="",E176=""),"",IF(M176="","Review",IF(L176="","Review",IF(L176=M176,"No","Yes"))))</x:f>
      </x:c>
      <x:c r="P176" s="13"/>
      <x:c r="Q176" s="13"/>
      <x:c r="R176" s="13"/>
      <x:c r="S176" s="13"/>
      <x:c r="T176" s="76" t="str">
        <x:f>IF(A176="","",IF(COUNTIF($A$7:$A$1006,A176)&gt;1,"Possible Duplicate","Unique"))</x:f>
      </x:c>
      <x:c r="U176" s="13"/>
      <x:c r="V176" s="13"/>
      <x:c r="W176" s="13"/>
      <x:c r="X176" s="14"/>
    </x:row>
    <x:row r="177">
      <x:c r="A177" s="13"/>
      <x:c r="B177" s="14"/>
      <x:c r="C177" s="76" t="str">
        <x:f>IF(B177="","",TEXT(B177,"mmm yyyy"))</x:f>
      </x:c>
      <x:c r="D177" s="13"/>
      <x:c r="E177" s="13"/>
      <x:c r="F177" s="13"/>
      <x:c r="G177" s="13"/>
      <x:c r="H177" s="13"/>
      <x:c r="I177" s="77"/>
      <x:c r="J177" s="77"/>
      <x:c r="K177" s="78" t="str">
        <x:f>IF(AND(I177="",J177=""),"",N(I177)-N(J177))</x:f>
      </x:c>
      <x:c r="L177" s="13"/>
      <x:c r="M177" s="76" t="str">
        <x:f>IF(E177="","",XLOOKUP(E177,'Lists &amp; COA'!$L$47:$L$95,'Lists &amp; COA'!$M$47:$M$95,""))</x:f>
      </x:c>
      <x:c r="N177" s="76" t="str">
        <x:f>IF(M177="","",IFERROR(VLOOKUP(M177,'Lists &amp; COA'!$A$6:$C$39,2,FALSE),"Review"))</x:f>
      </x:c>
      <x:c r="O177" s="76" t="str">
        <x:f>IF(OR(B177="",E177=""),"",IF(M177="","Review",IF(L177="","Review",IF(L177=M177,"No","Yes"))))</x:f>
      </x:c>
      <x:c r="P177" s="13"/>
      <x:c r="Q177" s="13"/>
      <x:c r="R177" s="13"/>
      <x:c r="S177" s="13"/>
      <x:c r="T177" s="76" t="str">
        <x:f>IF(A177="","",IF(COUNTIF($A$7:$A$1006,A177)&gt;1,"Possible Duplicate","Unique"))</x:f>
      </x:c>
      <x:c r="U177" s="13"/>
      <x:c r="V177" s="13"/>
      <x:c r="W177" s="13"/>
      <x:c r="X177" s="14"/>
    </x:row>
    <x:row r="178">
      <x:c r="A178" s="13"/>
      <x:c r="B178" s="14"/>
      <x:c r="C178" s="76" t="str">
        <x:f>IF(B178="","",TEXT(B178,"mmm yyyy"))</x:f>
      </x:c>
      <x:c r="D178" s="13"/>
      <x:c r="E178" s="13"/>
      <x:c r="F178" s="13"/>
      <x:c r="G178" s="13"/>
      <x:c r="H178" s="13"/>
      <x:c r="I178" s="77"/>
      <x:c r="J178" s="77"/>
      <x:c r="K178" s="78" t="str">
        <x:f>IF(AND(I178="",J178=""),"",N(I178)-N(J178))</x:f>
      </x:c>
      <x:c r="L178" s="13"/>
      <x:c r="M178" s="76" t="str">
        <x:f>IF(E178="","",XLOOKUP(E178,'Lists &amp; COA'!$L$47:$L$95,'Lists &amp; COA'!$M$47:$M$95,""))</x:f>
      </x:c>
      <x:c r="N178" s="76" t="str">
        <x:f>IF(M178="","",IFERROR(VLOOKUP(M178,'Lists &amp; COA'!$A$6:$C$39,2,FALSE),"Review"))</x:f>
      </x:c>
      <x:c r="O178" s="76" t="str">
        <x:f>IF(OR(B178="",E178=""),"",IF(M178="","Review",IF(L178="","Review",IF(L178=M178,"No","Yes"))))</x:f>
      </x:c>
      <x:c r="P178" s="13"/>
      <x:c r="Q178" s="13"/>
      <x:c r="R178" s="13"/>
      <x:c r="S178" s="13"/>
      <x:c r="T178" s="76" t="str">
        <x:f>IF(A178="","",IF(COUNTIF($A$7:$A$1006,A178)&gt;1,"Possible Duplicate","Unique"))</x:f>
      </x:c>
      <x:c r="U178" s="13"/>
      <x:c r="V178" s="13"/>
      <x:c r="W178" s="13"/>
      <x:c r="X178" s="14"/>
    </x:row>
    <x:row r="179">
      <x:c r="A179" s="13"/>
      <x:c r="B179" s="14"/>
      <x:c r="C179" s="76" t="str">
        <x:f>IF(B179="","",TEXT(B179,"mmm yyyy"))</x:f>
      </x:c>
      <x:c r="D179" s="13"/>
      <x:c r="E179" s="13"/>
      <x:c r="F179" s="13"/>
      <x:c r="G179" s="13"/>
      <x:c r="H179" s="13"/>
      <x:c r="I179" s="77"/>
      <x:c r="J179" s="77"/>
      <x:c r="K179" s="78" t="str">
        <x:f>IF(AND(I179="",J179=""),"",N(I179)-N(J179))</x:f>
      </x:c>
      <x:c r="L179" s="13"/>
      <x:c r="M179" s="76" t="str">
        <x:f>IF(E179="","",XLOOKUP(E179,'Lists &amp; COA'!$L$47:$L$95,'Lists &amp; COA'!$M$47:$M$95,""))</x:f>
      </x:c>
      <x:c r="N179" s="76" t="str">
        <x:f>IF(M179="","",IFERROR(VLOOKUP(M179,'Lists &amp; COA'!$A$6:$C$39,2,FALSE),"Review"))</x:f>
      </x:c>
      <x:c r="O179" s="76" t="str">
        <x:f>IF(OR(B179="",E179=""),"",IF(M179="","Review",IF(L179="","Review",IF(L179=M179,"No","Yes"))))</x:f>
      </x:c>
      <x:c r="P179" s="13"/>
      <x:c r="Q179" s="13"/>
      <x:c r="R179" s="13"/>
      <x:c r="S179" s="13"/>
      <x:c r="T179" s="76" t="str">
        <x:f>IF(A179="","",IF(COUNTIF($A$7:$A$1006,A179)&gt;1,"Possible Duplicate","Unique"))</x:f>
      </x:c>
      <x:c r="U179" s="13"/>
      <x:c r="V179" s="13"/>
      <x:c r="W179" s="13"/>
      <x:c r="X179" s="14"/>
    </x:row>
    <x:row r="180">
      <x:c r="A180" s="13"/>
      <x:c r="B180" s="14"/>
      <x:c r="C180" s="76" t="str">
        <x:f>IF(B180="","",TEXT(B180,"mmm yyyy"))</x:f>
      </x:c>
      <x:c r="D180" s="13"/>
      <x:c r="E180" s="13"/>
      <x:c r="F180" s="13"/>
      <x:c r="G180" s="13"/>
      <x:c r="H180" s="13"/>
      <x:c r="I180" s="77"/>
      <x:c r="J180" s="77"/>
      <x:c r="K180" s="78" t="str">
        <x:f>IF(AND(I180="",J180=""),"",N(I180)-N(J180))</x:f>
      </x:c>
      <x:c r="L180" s="13"/>
      <x:c r="M180" s="76" t="str">
        <x:f>IF(E180="","",XLOOKUP(E180,'Lists &amp; COA'!$L$47:$L$95,'Lists &amp; COA'!$M$47:$M$95,""))</x:f>
      </x:c>
      <x:c r="N180" s="76" t="str">
        <x:f>IF(M180="","",IFERROR(VLOOKUP(M180,'Lists &amp; COA'!$A$6:$C$39,2,FALSE),"Review"))</x:f>
      </x:c>
      <x:c r="O180" s="76" t="str">
        <x:f>IF(OR(B180="",E180=""),"",IF(M180="","Review",IF(L180="","Review",IF(L180=M180,"No","Yes"))))</x:f>
      </x:c>
      <x:c r="P180" s="13"/>
      <x:c r="Q180" s="13"/>
      <x:c r="R180" s="13"/>
      <x:c r="S180" s="13"/>
      <x:c r="T180" s="76" t="str">
        <x:f>IF(A180="","",IF(COUNTIF($A$7:$A$1006,A180)&gt;1,"Possible Duplicate","Unique"))</x:f>
      </x:c>
      <x:c r="U180" s="13"/>
      <x:c r="V180" s="13"/>
      <x:c r="W180" s="13"/>
      <x:c r="X180" s="14"/>
    </x:row>
    <x:row r="181">
      <x:c r="A181" s="13"/>
      <x:c r="B181" s="14"/>
      <x:c r="C181" s="76" t="str">
        <x:f>IF(B181="","",TEXT(B181,"mmm yyyy"))</x:f>
      </x:c>
      <x:c r="D181" s="13"/>
      <x:c r="E181" s="13"/>
      <x:c r="F181" s="13"/>
      <x:c r="G181" s="13"/>
      <x:c r="H181" s="13"/>
      <x:c r="I181" s="77"/>
      <x:c r="J181" s="77"/>
      <x:c r="K181" s="78" t="str">
        <x:f>IF(AND(I181="",J181=""),"",N(I181)-N(J181))</x:f>
      </x:c>
      <x:c r="L181" s="13"/>
      <x:c r="M181" s="76" t="str">
        <x:f>IF(E181="","",XLOOKUP(E181,'Lists &amp; COA'!$L$47:$L$95,'Lists &amp; COA'!$M$47:$M$95,""))</x:f>
      </x:c>
      <x:c r="N181" s="76" t="str">
        <x:f>IF(M181="","",IFERROR(VLOOKUP(M181,'Lists &amp; COA'!$A$6:$C$39,2,FALSE),"Review"))</x:f>
      </x:c>
      <x:c r="O181" s="76" t="str">
        <x:f>IF(OR(B181="",E181=""),"",IF(M181="","Review",IF(L181="","Review",IF(L181=M181,"No","Yes"))))</x:f>
      </x:c>
      <x:c r="P181" s="13"/>
      <x:c r="Q181" s="13"/>
      <x:c r="R181" s="13"/>
      <x:c r="S181" s="13"/>
      <x:c r="T181" s="76" t="str">
        <x:f>IF(A181="","",IF(COUNTIF($A$7:$A$1006,A181)&gt;1,"Possible Duplicate","Unique"))</x:f>
      </x:c>
      <x:c r="U181" s="13"/>
      <x:c r="V181" s="13"/>
      <x:c r="W181" s="13"/>
      <x:c r="X181" s="14"/>
    </x:row>
    <x:row r="182">
      <x:c r="A182" s="13"/>
      <x:c r="B182" s="14"/>
      <x:c r="C182" s="76" t="str">
        <x:f>IF(B182="","",TEXT(B182,"mmm yyyy"))</x:f>
      </x:c>
      <x:c r="D182" s="13"/>
      <x:c r="E182" s="13"/>
      <x:c r="F182" s="13"/>
      <x:c r="G182" s="13"/>
      <x:c r="H182" s="13"/>
      <x:c r="I182" s="77"/>
      <x:c r="J182" s="77"/>
      <x:c r="K182" s="78" t="str">
        <x:f>IF(AND(I182="",J182=""),"",N(I182)-N(J182))</x:f>
      </x:c>
      <x:c r="L182" s="13"/>
      <x:c r="M182" s="76" t="str">
        <x:f>IF(E182="","",XLOOKUP(E182,'Lists &amp; COA'!$L$47:$L$95,'Lists &amp; COA'!$M$47:$M$95,""))</x:f>
      </x:c>
      <x:c r="N182" s="76" t="str">
        <x:f>IF(M182="","",IFERROR(VLOOKUP(M182,'Lists &amp; COA'!$A$6:$C$39,2,FALSE),"Review"))</x:f>
      </x:c>
      <x:c r="O182" s="76" t="str">
        <x:f>IF(OR(B182="",E182=""),"",IF(M182="","Review",IF(L182="","Review",IF(L182=M182,"No","Yes"))))</x:f>
      </x:c>
      <x:c r="P182" s="13"/>
      <x:c r="Q182" s="13"/>
      <x:c r="R182" s="13"/>
      <x:c r="S182" s="13"/>
      <x:c r="T182" s="76" t="str">
        <x:f>IF(A182="","",IF(COUNTIF($A$7:$A$1006,A182)&gt;1,"Possible Duplicate","Unique"))</x:f>
      </x:c>
      <x:c r="U182" s="13"/>
      <x:c r="V182" s="13"/>
      <x:c r="W182" s="13"/>
      <x:c r="X182" s="14"/>
    </x:row>
    <x:row r="183">
      <x:c r="A183" s="13"/>
      <x:c r="B183" s="14"/>
      <x:c r="C183" s="76" t="str">
        <x:f>IF(B183="","",TEXT(B183,"mmm yyyy"))</x:f>
      </x:c>
      <x:c r="D183" s="13"/>
      <x:c r="E183" s="13"/>
      <x:c r="F183" s="13"/>
      <x:c r="G183" s="13"/>
      <x:c r="H183" s="13"/>
      <x:c r="I183" s="77"/>
      <x:c r="J183" s="77"/>
      <x:c r="K183" s="78" t="str">
        <x:f>IF(AND(I183="",J183=""),"",N(I183)-N(J183))</x:f>
      </x:c>
      <x:c r="L183" s="13"/>
      <x:c r="M183" s="76" t="str">
        <x:f>IF(E183="","",XLOOKUP(E183,'Lists &amp; COA'!$L$47:$L$95,'Lists &amp; COA'!$M$47:$M$95,""))</x:f>
      </x:c>
      <x:c r="N183" s="76" t="str">
        <x:f>IF(M183="","",IFERROR(VLOOKUP(M183,'Lists &amp; COA'!$A$6:$C$39,2,FALSE),"Review"))</x:f>
      </x:c>
      <x:c r="O183" s="76" t="str">
        <x:f>IF(OR(B183="",E183=""),"",IF(M183="","Review",IF(L183="","Review",IF(L183=M183,"No","Yes"))))</x:f>
      </x:c>
      <x:c r="P183" s="13"/>
      <x:c r="Q183" s="13"/>
      <x:c r="R183" s="13"/>
      <x:c r="S183" s="13"/>
      <x:c r="T183" s="76" t="str">
        <x:f>IF(A183="","",IF(COUNTIF($A$7:$A$1006,A183)&gt;1,"Possible Duplicate","Unique"))</x:f>
      </x:c>
      <x:c r="U183" s="13"/>
      <x:c r="V183" s="13"/>
      <x:c r="W183" s="13"/>
      <x:c r="X183" s="14"/>
    </x:row>
    <x:row r="184">
      <x:c r="A184" s="13"/>
      <x:c r="B184" s="14"/>
      <x:c r="C184" s="76" t="str">
        <x:f>IF(B184="","",TEXT(B184,"mmm yyyy"))</x:f>
      </x:c>
      <x:c r="D184" s="13"/>
      <x:c r="E184" s="13"/>
      <x:c r="F184" s="13"/>
      <x:c r="G184" s="13"/>
      <x:c r="H184" s="13"/>
      <x:c r="I184" s="77"/>
      <x:c r="J184" s="77"/>
      <x:c r="K184" s="78" t="str">
        <x:f>IF(AND(I184="",J184=""),"",N(I184)-N(J184))</x:f>
      </x:c>
      <x:c r="L184" s="13"/>
      <x:c r="M184" s="76" t="str">
        <x:f>IF(E184="","",XLOOKUP(E184,'Lists &amp; COA'!$L$47:$L$95,'Lists &amp; COA'!$M$47:$M$95,""))</x:f>
      </x:c>
      <x:c r="N184" s="76" t="str">
        <x:f>IF(M184="","",IFERROR(VLOOKUP(M184,'Lists &amp; COA'!$A$6:$C$39,2,FALSE),"Review"))</x:f>
      </x:c>
      <x:c r="O184" s="76" t="str">
        <x:f>IF(OR(B184="",E184=""),"",IF(M184="","Review",IF(L184="","Review",IF(L184=M184,"No","Yes"))))</x:f>
      </x:c>
      <x:c r="P184" s="13"/>
      <x:c r="Q184" s="13"/>
      <x:c r="R184" s="13"/>
      <x:c r="S184" s="13"/>
      <x:c r="T184" s="76" t="str">
        <x:f>IF(A184="","",IF(COUNTIF($A$7:$A$1006,A184)&gt;1,"Possible Duplicate","Unique"))</x:f>
      </x:c>
      <x:c r="U184" s="13"/>
      <x:c r="V184" s="13"/>
      <x:c r="W184" s="13"/>
      <x:c r="X184" s="14"/>
    </x:row>
    <x:row r="185">
      <x:c r="A185" s="13"/>
      <x:c r="B185" s="14"/>
      <x:c r="C185" s="76" t="str">
        <x:f>IF(B185="","",TEXT(B185,"mmm yyyy"))</x:f>
      </x:c>
      <x:c r="D185" s="13"/>
      <x:c r="E185" s="13"/>
      <x:c r="F185" s="13"/>
      <x:c r="G185" s="13"/>
      <x:c r="H185" s="13"/>
      <x:c r="I185" s="77"/>
      <x:c r="J185" s="77"/>
      <x:c r="K185" s="78" t="str">
        <x:f>IF(AND(I185="",J185=""),"",N(I185)-N(J185))</x:f>
      </x:c>
      <x:c r="L185" s="13"/>
      <x:c r="M185" s="76" t="str">
        <x:f>IF(E185="","",XLOOKUP(E185,'Lists &amp; COA'!$L$47:$L$95,'Lists &amp; COA'!$M$47:$M$95,""))</x:f>
      </x:c>
      <x:c r="N185" s="76" t="str">
        <x:f>IF(M185="","",IFERROR(VLOOKUP(M185,'Lists &amp; COA'!$A$6:$C$39,2,FALSE),"Review"))</x:f>
      </x:c>
      <x:c r="O185" s="76" t="str">
        <x:f>IF(OR(B185="",E185=""),"",IF(M185="","Review",IF(L185="","Review",IF(L185=M185,"No","Yes"))))</x:f>
      </x:c>
      <x:c r="P185" s="13"/>
      <x:c r="Q185" s="13"/>
      <x:c r="R185" s="13"/>
      <x:c r="S185" s="13"/>
      <x:c r="T185" s="76" t="str">
        <x:f>IF(A185="","",IF(COUNTIF($A$7:$A$1006,A185)&gt;1,"Possible Duplicate","Unique"))</x:f>
      </x:c>
      <x:c r="U185" s="13"/>
      <x:c r="V185" s="13"/>
      <x:c r="W185" s="13"/>
      <x:c r="X185" s="14"/>
    </x:row>
    <x:row r="186">
      <x:c r="A186" s="13"/>
      <x:c r="B186" s="14"/>
      <x:c r="C186" s="76" t="str">
        <x:f>IF(B186="","",TEXT(B186,"mmm yyyy"))</x:f>
      </x:c>
      <x:c r="D186" s="13"/>
      <x:c r="E186" s="13"/>
      <x:c r="F186" s="13"/>
      <x:c r="G186" s="13"/>
      <x:c r="H186" s="13"/>
      <x:c r="I186" s="77"/>
      <x:c r="J186" s="77"/>
      <x:c r="K186" s="78" t="str">
        <x:f>IF(AND(I186="",J186=""),"",N(I186)-N(J186))</x:f>
      </x:c>
      <x:c r="L186" s="13"/>
      <x:c r="M186" s="76" t="str">
        <x:f>IF(E186="","",XLOOKUP(E186,'Lists &amp; COA'!$L$47:$L$95,'Lists &amp; COA'!$M$47:$M$95,""))</x:f>
      </x:c>
      <x:c r="N186" s="76" t="str">
        <x:f>IF(M186="","",IFERROR(VLOOKUP(M186,'Lists &amp; COA'!$A$6:$C$39,2,FALSE),"Review"))</x:f>
      </x:c>
      <x:c r="O186" s="76" t="str">
        <x:f>IF(OR(B186="",E186=""),"",IF(M186="","Review",IF(L186="","Review",IF(L186=M186,"No","Yes"))))</x:f>
      </x:c>
      <x:c r="P186" s="13"/>
      <x:c r="Q186" s="13"/>
      <x:c r="R186" s="13"/>
      <x:c r="S186" s="13"/>
      <x:c r="T186" s="76" t="str">
        <x:f>IF(A186="","",IF(COUNTIF($A$7:$A$1006,A186)&gt;1,"Possible Duplicate","Unique"))</x:f>
      </x:c>
      <x:c r="U186" s="13"/>
      <x:c r="V186" s="13"/>
      <x:c r="W186" s="13"/>
      <x:c r="X186" s="14"/>
    </x:row>
    <x:row r="187">
      <x:c r="A187" s="13"/>
      <x:c r="B187" s="14"/>
      <x:c r="C187" s="76" t="str">
        <x:f>IF(B187="","",TEXT(B187,"mmm yyyy"))</x:f>
      </x:c>
      <x:c r="D187" s="13"/>
      <x:c r="E187" s="13"/>
      <x:c r="F187" s="13"/>
      <x:c r="G187" s="13"/>
      <x:c r="H187" s="13"/>
      <x:c r="I187" s="77"/>
      <x:c r="J187" s="77"/>
      <x:c r="K187" s="78" t="str">
        <x:f>IF(AND(I187="",J187=""),"",N(I187)-N(J187))</x:f>
      </x:c>
      <x:c r="L187" s="13"/>
      <x:c r="M187" s="76" t="str">
        <x:f>IF(E187="","",XLOOKUP(E187,'Lists &amp; COA'!$L$47:$L$95,'Lists &amp; COA'!$M$47:$M$95,""))</x:f>
      </x:c>
      <x:c r="N187" s="76" t="str">
        <x:f>IF(M187="","",IFERROR(VLOOKUP(M187,'Lists &amp; COA'!$A$6:$C$39,2,FALSE),"Review"))</x:f>
      </x:c>
      <x:c r="O187" s="76" t="str">
        <x:f>IF(OR(B187="",E187=""),"",IF(M187="","Review",IF(L187="","Review",IF(L187=M187,"No","Yes"))))</x:f>
      </x:c>
      <x:c r="P187" s="13"/>
      <x:c r="Q187" s="13"/>
      <x:c r="R187" s="13"/>
      <x:c r="S187" s="13"/>
      <x:c r="T187" s="76" t="str">
        <x:f>IF(A187="","",IF(COUNTIF($A$7:$A$1006,A187)&gt;1,"Possible Duplicate","Unique"))</x:f>
      </x:c>
      <x:c r="U187" s="13"/>
      <x:c r="V187" s="13"/>
      <x:c r="W187" s="13"/>
      <x:c r="X187" s="14"/>
    </x:row>
    <x:row r="188">
      <x:c r="A188" s="13"/>
      <x:c r="B188" s="14"/>
      <x:c r="C188" s="76" t="str">
        <x:f>IF(B188="","",TEXT(B188,"mmm yyyy"))</x:f>
      </x:c>
      <x:c r="D188" s="13"/>
      <x:c r="E188" s="13"/>
      <x:c r="F188" s="13"/>
      <x:c r="G188" s="13"/>
      <x:c r="H188" s="13"/>
      <x:c r="I188" s="77"/>
      <x:c r="J188" s="77"/>
      <x:c r="K188" s="78" t="str">
        <x:f>IF(AND(I188="",J188=""),"",N(I188)-N(J188))</x:f>
      </x:c>
      <x:c r="L188" s="13"/>
      <x:c r="M188" s="76" t="str">
        <x:f>IF(E188="","",XLOOKUP(E188,'Lists &amp; COA'!$L$47:$L$95,'Lists &amp; COA'!$M$47:$M$95,""))</x:f>
      </x:c>
      <x:c r="N188" s="76" t="str">
        <x:f>IF(M188="","",IFERROR(VLOOKUP(M188,'Lists &amp; COA'!$A$6:$C$39,2,FALSE),"Review"))</x:f>
      </x:c>
      <x:c r="O188" s="76" t="str">
        <x:f>IF(OR(B188="",E188=""),"",IF(M188="","Review",IF(L188="","Review",IF(L188=M188,"No","Yes"))))</x:f>
      </x:c>
      <x:c r="P188" s="13"/>
      <x:c r="Q188" s="13"/>
      <x:c r="R188" s="13"/>
      <x:c r="S188" s="13"/>
      <x:c r="T188" s="76" t="str">
        <x:f>IF(A188="","",IF(COUNTIF($A$7:$A$1006,A188)&gt;1,"Possible Duplicate","Unique"))</x:f>
      </x:c>
      <x:c r="U188" s="13"/>
      <x:c r="V188" s="13"/>
      <x:c r="W188" s="13"/>
      <x:c r="X188" s="14"/>
    </x:row>
    <x:row r="189">
      <x:c r="A189" s="13"/>
      <x:c r="B189" s="14"/>
      <x:c r="C189" s="76" t="str">
        <x:f>IF(B189="","",TEXT(B189,"mmm yyyy"))</x:f>
      </x:c>
      <x:c r="D189" s="13"/>
      <x:c r="E189" s="13"/>
      <x:c r="F189" s="13"/>
      <x:c r="G189" s="13"/>
      <x:c r="H189" s="13"/>
      <x:c r="I189" s="77"/>
      <x:c r="J189" s="77"/>
      <x:c r="K189" s="78" t="str">
        <x:f>IF(AND(I189="",J189=""),"",N(I189)-N(J189))</x:f>
      </x:c>
      <x:c r="L189" s="13"/>
      <x:c r="M189" s="76" t="str">
        <x:f>IF(E189="","",XLOOKUP(E189,'Lists &amp; COA'!$L$47:$L$95,'Lists &amp; COA'!$M$47:$M$95,""))</x:f>
      </x:c>
      <x:c r="N189" s="76" t="str">
        <x:f>IF(M189="","",IFERROR(VLOOKUP(M189,'Lists &amp; COA'!$A$6:$C$39,2,FALSE),"Review"))</x:f>
      </x:c>
      <x:c r="O189" s="76" t="str">
        <x:f>IF(OR(B189="",E189=""),"",IF(M189="","Review",IF(L189="","Review",IF(L189=M189,"No","Yes"))))</x:f>
      </x:c>
      <x:c r="P189" s="13"/>
      <x:c r="Q189" s="13"/>
      <x:c r="R189" s="13"/>
      <x:c r="S189" s="13"/>
      <x:c r="T189" s="76" t="str">
        <x:f>IF(A189="","",IF(COUNTIF($A$7:$A$1006,A189)&gt;1,"Possible Duplicate","Unique"))</x:f>
      </x:c>
      <x:c r="U189" s="13"/>
      <x:c r="V189" s="13"/>
      <x:c r="W189" s="13"/>
      <x:c r="X189" s="14"/>
    </x:row>
    <x:row r="190">
      <x:c r="A190" s="13"/>
      <x:c r="B190" s="14"/>
      <x:c r="C190" s="76" t="str">
        <x:f>IF(B190="","",TEXT(B190,"mmm yyyy"))</x:f>
      </x:c>
      <x:c r="D190" s="13"/>
      <x:c r="E190" s="13"/>
      <x:c r="F190" s="13"/>
      <x:c r="G190" s="13"/>
      <x:c r="H190" s="13"/>
      <x:c r="I190" s="77"/>
      <x:c r="J190" s="77"/>
      <x:c r="K190" s="78" t="str">
        <x:f>IF(AND(I190="",J190=""),"",N(I190)-N(J190))</x:f>
      </x:c>
      <x:c r="L190" s="13"/>
      <x:c r="M190" s="76" t="str">
        <x:f>IF(E190="","",XLOOKUP(E190,'Lists &amp; COA'!$L$47:$L$95,'Lists &amp; COA'!$M$47:$M$95,""))</x:f>
      </x:c>
      <x:c r="N190" s="76" t="str">
        <x:f>IF(M190="","",IFERROR(VLOOKUP(M190,'Lists &amp; COA'!$A$6:$C$39,2,FALSE),"Review"))</x:f>
      </x:c>
      <x:c r="O190" s="76" t="str">
        <x:f>IF(OR(B190="",E190=""),"",IF(M190="","Review",IF(L190="","Review",IF(L190=M190,"No","Yes"))))</x:f>
      </x:c>
      <x:c r="P190" s="13"/>
      <x:c r="Q190" s="13"/>
      <x:c r="R190" s="13"/>
      <x:c r="S190" s="13"/>
      <x:c r="T190" s="76" t="str">
        <x:f>IF(A190="","",IF(COUNTIF($A$7:$A$1006,A190)&gt;1,"Possible Duplicate","Unique"))</x:f>
      </x:c>
      <x:c r="U190" s="13"/>
      <x:c r="V190" s="13"/>
      <x:c r="W190" s="13"/>
      <x:c r="X190" s="14"/>
    </x:row>
    <x:row r="191">
      <x:c r="A191" s="13"/>
      <x:c r="B191" s="14"/>
      <x:c r="C191" s="76" t="str">
        <x:f>IF(B191="","",TEXT(B191,"mmm yyyy"))</x:f>
      </x:c>
      <x:c r="D191" s="13"/>
      <x:c r="E191" s="13"/>
      <x:c r="F191" s="13"/>
      <x:c r="G191" s="13"/>
      <x:c r="H191" s="13"/>
      <x:c r="I191" s="77"/>
      <x:c r="J191" s="77"/>
      <x:c r="K191" s="78" t="str">
        <x:f>IF(AND(I191="",J191=""),"",N(I191)-N(J191))</x:f>
      </x:c>
      <x:c r="L191" s="13"/>
      <x:c r="M191" s="76" t="str">
        <x:f>IF(E191="","",XLOOKUP(E191,'Lists &amp; COA'!$L$47:$L$95,'Lists &amp; COA'!$M$47:$M$95,""))</x:f>
      </x:c>
      <x:c r="N191" s="76" t="str">
        <x:f>IF(M191="","",IFERROR(VLOOKUP(M191,'Lists &amp; COA'!$A$6:$C$39,2,FALSE),"Review"))</x:f>
      </x:c>
      <x:c r="O191" s="76" t="str">
        <x:f>IF(OR(B191="",E191=""),"",IF(M191="","Review",IF(L191="","Review",IF(L191=M191,"No","Yes"))))</x:f>
      </x:c>
      <x:c r="P191" s="13"/>
      <x:c r="Q191" s="13"/>
      <x:c r="R191" s="13"/>
      <x:c r="S191" s="13"/>
      <x:c r="T191" s="76" t="str">
        <x:f>IF(A191="","",IF(COUNTIF($A$7:$A$1006,A191)&gt;1,"Possible Duplicate","Unique"))</x:f>
      </x:c>
      <x:c r="U191" s="13"/>
      <x:c r="V191" s="13"/>
      <x:c r="W191" s="13"/>
      <x:c r="X191" s="14"/>
    </x:row>
    <x:row r="192">
      <x:c r="A192" s="13"/>
      <x:c r="B192" s="14"/>
      <x:c r="C192" s="76" t="str">
        <x:f>IF(B192="","",TEXT(B192,"mmm yyyy"))</x:f>
      </x:c>
      <x:c r="D192" s="13"/>
      <x:c r="E192" s="13"/>
      <x:c r="F192" s="13"/>
      <x:c r="G192" s="13"/>
      <x:c r="H192" s="13"/>
      <x:c r="I192" s="77"/>
      <x:c r="J192" s="77"/>
      <x:c r="K192" s="78" t="str">
        <x:f>IF(AND(I192="",J192=""),"",N(I192)-N(J192))</x:f>
      </x:c>
      <x:c r="L192" s="13"/>
      <x:c r="M192" s="76" t="str">
        <x:f>IF(E192="","",XLOOKUP(E192,'Lists &amp; COA'!$L$47:$L$95,'Lists &amp; COA'!$M$47:$M$95,""))</x:f>
      </x:c>
      <x:c r="N192" s="76" t="str">
        <x:f>IF(M192="","",IFERROR(VLOOKUP(M192,'Lists &amp; COA'!$A$6:$C$39,2,FALSE),"Review"))</x:f>
      </x:c>
      <x:c r="O192" s="76" t="str">
        <x:f>IF(OR(B192="",E192=""),"",IF(M192="","Review",IF(L192="","Review",IF(L192=M192,"No","Yes"))))</x:f>
      </x:c>
      <x:c r="P192" s="13"/>
      <x:c r="Q192" s="13"/>
      <x:c r="R192" s="13"/>
      <x:c r="S192" s="13"/>
      <x:c r="T192" s="76" t="str">
        <x:f>IF(A192="","",IF(COUNTIF($A$7:$A$1006,A192)&gt;1,"Possible Duplicate","Unique"))</x:f>
      </x:c>
      <x:c r="U192" s="13"/>
      <x:c r="V192" s="13"/>
      <x:c r="W192" s="13"/>
      <x:c r="X192" s="14"/>
    </x:row>
    <x:row r="193">
      <x:c r="A193" s="13"/>
      <x:c r="B193" s="14"/>
      <x:c r="C193" s="76" t="str">
        <x:f>IF(B193="","",TEXT(B193,"mmm yyyy"))</x:f>
      </x:c>
      <x:c r="D193" s="13"/>
      <x:c r="E193" s="13"/>
      <x:c r="F193" s="13"/>
      <x:c r="G193" s="13"/>
      <x:c r="H193" s="13"/>
      <x:c r="I193" s="77"/>
      <x:c r="J193" s="77"/>
      <x:c r="K193" s="78" t="str">
        <x:f>IF(AND(I193="",J193=""),"",N(I193)-N(J193))</x:f>
      </x:c>
      <x:c r="L193" s="13"/>
      <x:c r="M193" s="76" t="str">
        <x:f>IF(E193="","",XLOOKUP(E193,'Lists &amp; COA'!$L$47:$L$95,'Lists &amp; COA'!$M$47:$M$95,""))</x:f>
      </x:c>
      <x:c r="N193" s="76" t="str">
        <x:f>IF(M193="","",IFERROR(VLOOKUP(M193,'Lists &amp; COA'!$A$6:$C$39,2,FALSE),"Review"))</x:f>
      </x:c>
      <x:c r="O193" s="76" t="str">
        <x:f>IF(OR(B193="",E193=""),"",IF(M193="","Review",IF(L193="","Review",IF(L193=M193,"No","Yes"))))</x:f>
      </x:c>
      <x:c r="P193" s="13"/>
      <x:c r="Q193" s="13"/>
      <x:c r="R193" s="13"/>
      <x:c r="S193" s="13"/>
      <x:c r="T193" s="76" t="str">
        <x:f>IF(A193="","",IF(COUNTIF($A$7:$A$1006,A193)&gt;1,"Possible Duplicate","Unique"))</x:f>
      </x:c>
      <x:c r="U193" s="13"/>
      <x:c r="V193" s="13"/>
      <x:c r="W193" s="13"/>
      <x:c r="X193" s="14"/>
    </x:row>
    <x:row r="194">
      <x:c r="A194" s="13"/>
      <x:c r="B194" s="14"/>
      <x:c r="C194" s="76" t="str">
        <x:f>IF(B194="","",TEXT(B194,"mmm yyyy"))</x:f>
      </x:c>
      <x:c r="D194" s="13"/>
      <x:c r="E194" s="13"/>
      <x:c r="F194" s="13"/>
      <x:c r="G194" s="13"/>
      <x:c r="H194" s="13"/>
      <x:c r="I194" s="77"/>
      <x:c r="J194" s="77"/>
      <x:c r="K194" s="78" t="str">
        <x:f>IF(AND(I194="",J194=""),"",N(I194)-N(J194))</x:f>
      </x:c>
      <x:c r="L194" s="13"/>
      <x:c r="M194" s="76" t="str">
        <x:f>IF(E194="","",XLOOKUP(E194,'Lists &amp; COA'!$L$47:$L$95,'Lists &amp; COA'!$M$47:$M$95,""))</x:f>
      </x:c>
      <x:c r="N194" s="76" t="str">
        <x:f>IF(M194="","",IFERROR(VLOOKUP(M194,'Lists &amp; COA'!$A$6:$C$39,2,FALSE),"Review"))</x:f>
      </x:c>
      <x:c r="O194" s="76" t="str">
        <x:f>IF(OR(B194="",E194=""),"",IF(M194="","Review",IF(L194="","Review",IF(L194=M194,"No","Yes"))))</x:f>
      </x:c>
      <x:c r="P194" s="13"/>
      <x:c r="Q194" s="13"/>
      <x:c r="R194" s="13"/>
      <x:c r="S194" s="13"/>
      <x:c r="T194" s="76" t="str">
        <x:f>IF(A194="","",IF(COUNTIF($A$7:$A$1006,A194)&gt;1,"Possible Duplicate","Unique"))</x:f>
      </x:c>
      <x:c r="U194" s="13"/>
      <x:c r="V194" s="13"/>
      <x:c r="W194" s="13"/>
      <x:c r="X194" s="14"/>
    </x:row>
    <x:row r="195">
      <x:c r="A195" s="13"/>
      <x:c r="B195" s="14"/>
      <x:c r="C195" s="76" t="str">
        <x:f>IF(B195="","",TEXT(B195,"mmm yyyy"))</x:f>
      </x:c>
      <x:c r="D195" s="13"/>
      <x:c r="E195" s="13"/>
      <x:c r="F195" s="13"/>
      <x:c r="G195" s="13"/>
      <x:c r="H195" s="13"/>
      <x:c r="I195" s="77"/>
      <x:c r="J195" s="77"/>
      <x:c r="K195" s="78" t="str">
        <x:f>IF(AND(I195="",J195=""),"",N(I195)-N(J195))</x:f>
      </x:c>
      <x:c r="L195" s="13"/>
      <x:c r="M195" s="76" t="str">
        <x:f>IF(E195="","",XLOOKUP(E195,'Lists &amp; COA'!$L$47:$L$95,'Lists &amp; COA'!$M$47:$M$95,""))</x:f>
      </x:c>
      <x:c r="N195" s="76" t="str">
        <x:f>IF(M195="","",IFERROR(VLOOKUP(M195,'Lists &amp; COA'!$A$6:$C$39,2,FALSE),"Review"))</x:f>
      </x:c>
      <x:c r="O195" s="76" t="str">
        <x:f>IF(OR(B195="",E195=""),"",IF(M195="","Review",IF(L195="","Review",IF(L195=M195,"No","Yes"))))</x:f>
      </x:c>
      <x:c r="P195" s="13"/>
      <x:c r="Q195" s="13"/>
      <x:c r="R195" s="13"/>
      <x:c r="S195" s="13"/>
      <x:c r="T195" s="76" t="str">
        <x:f>IF(A195="","",IF(COUNTIF($A$7:$A$1006,A195)&gt;1,"Possible Duplicate","Unique"))</x:f>
      </x:c>
      <x:c r="U195" s="13"/>
      <x:c r="V195" s="13"/>
      <x:c r="W195" s="13"/>
      <x:c r="X195" s="14"/>
    </x:row>
    <x:row r="196">
      <x:c r="A196" s="13"/>
      <x:c r="B196" s="14"/>
      <x:c r="C196" s="76" t="str">
        <x:f>IF(B196="","",TEXT(B196,"mmm yyyy"))</x:f>
      </x:c>
      <x:c r="D196" s="13"/>
      <x:c r="E196" s="13"/>
      <x:c r="F196" s="13"/>
      <x:c r="G196" s="13"/>
      <x:c r="H196" s="13"/>
      <x:c r="I196" s="77"/>
      <x:c r="J196" s="77"/>
      <x:c r="K196" s="78" t="str">
        <x:f>IF(AND(I196="",J196=""),"",N(I196)-N(J196))</x:f>
      </x:c>
      <x:c r="L196" s="13"/>
      <x:c r="M196" s="76" t="str">
        <x:f>IF(E196="","",XLOOKUP(E196,'Lists &amp; COA'!$L$47:$L$95,'Lists &amp; COA'!$M$47:$M$95,""))</x:f>
      </x:c>
      <x:c r="N196" s="76" t="str">
        <x:f>IF(M196="","",IFERROR(VLOOKUP(M196,'Lists &amp; COA'!$A$6:$C$39,2,FALSE),"Review"))</x:f>
      </x:c>
      <x:c r="O196" s="76" t="str">
        <x:f>IF(OR(B196="",E196=""),"",IF(M196="","Review",IF(L196="","Review",IF(L196=M196,"No","Yes"))))</x:f>
      </x:c>
      <x:c r="P196" s="13"/>
      <x:c r="Q196" s="13"/>
      <x:c r="R196" s="13"/>
      <x:c r="S196" s="13"/>
      <x:c r="T196" s="76" t="str">
        <x:f>IF(A196="","",IF(COUNTIF($A$7:$A$1006,A196)&gt;1,"Possible Duplicate","Unique"))</x:f>
      </x:c>
      <x:c r="U196" s="13"/>
      <x:c r="V196" s="13"/>
      <x:c r="W196" s="13"/>
      <x:c r="X196" s="14"/>
    </x:row>
    <x:row r="197">
      <x:c r="A197" s="13"/>
      <x:c r="B197" s="14"/>
      <x:c r="C197" s="76" t="str">
        <x:f>IF(B197="","",TEXT(B197,"mmm yyyy"))</x:f>
      </x:c>
      <x:c r="D197" s="13"/>
      <x:c r="E197" s="13"/>
      <x:c r="F197" s="13"/>
      <x:c r="G197" s="13"/>
      <x:c r="H197" s="13"/>
      <x:c r="I197" s="77"/>
      <x:c r="J197" s="77"/>
      <x:c r="K197" s="78" t="str">
        <x:f>IF(AND(I197="",J197=""),"",N(I197)-N(J197))</x:f>
      </x:c>
      <x:c r="L197" s="13"/>
      <x:c r="M197" s="76" t="str">
        <x:f>IF(E197="","",XLOOKUP(E197,'Lists &amp; COA'!$L$47:$L$95,'Lists &amp; COA'!$M$47:$M$95,""))</x:f>
      </x:c>
      <x:c r="N197" s="76" t="str">
        <x:f>IF(M197="","",IFERROR(VLOOKUP(M197,'Lists &amp; COA'!$A$6:$C$39,2,FALSE),"Review"))</x:f>
      </x:c>
      <x:c r="O197" s="76" t="str">
        <x:f>IF(OR(B197="",E197=""),"",IF(M197="","Review",IF(L197="","Review",IF(L197=M197,"No","Yes"))))</x:f>
      </x:c>
      <x:c r="P197" s="13"/>
      <x:c r="Q197" s="13"/>
      <x:c r="R197" s="13"/>
      <x:c r="S197" s="13"/>
      <x:c r="T197" s="76" t="str">
        <x:f>IF(A197="","",IF(COUNTIF($A$7:$A$1006,A197)&gt;1,"Possible Duplicate","Unique"))</x:f>
      </x:c>
      <x:c r="U197" s="13"/>
      <x:c r="V197" s="13"/>
      <x:c r="W197" s="13"/>
      <x:c r="X197" s="14"/>
    </x:row>
    <x:row r="198">
      <x:c r="A198" s="13"/>
      <x:c r="B198" s="14"/>
      <x:c r="C198" s="76" t="str">
        <x:f>IF(B198="","",TEXT(B198,"mmm yyyy"))</x:f>
      </x:c>
      <x:c r="D198" s="13"/>
      <x:c r="E198" s="13"/>
      <x:c r="F198" s="13"/>
      <x:c r="G198" s="13"/>
      <x:c r="H198" s="13"/>
      <x:c r="I198" s="77"/>
      <x:c r="J198" s="77"/>
      <x:c r="K198" s="78" t="str">
        <x:f>IF(AND(I198="",J198=""),"",N(I198)-N(J198))</x:f>
      </x:c>
      <x:c r="L198" s="13"/>
      <x:c r="M198" s="76" t="str">
        <x:f>IF(E198="","",XLOOKUP(E198,'Lists &amp; COA'!$L$47:$L$95,'Lists &amp; COA'!$M$47:$M$95,""))</x:f>
      </x:c>
      <x:c r="N198" s="76" t="str">
        <x:f>IF(M198="","",IFERROR(VLOOKUP(M198,'Lists &amp; COA'!$A$6:$C$39,2,FALSE),"Review"))</x:f>
      </x:c>
      <x:c r="O198" s="76" t="str">
        <x:f>IF(OR(B198="",E198=""),"",IF(M198="","Review",IF(L198="","Review",IF(L198=M198,"No","Yes"))))</x:f>
      </x:c>
      <x:c r="P198" s="13"/>
      <x:c r="Q198" s="13"/>
      <x:c r="R198" s="13"/>
      <x:c r="S198" s="13"/>
      <x:c r="T198" s="76" t="str">
        <x:f>IF(A198="","",IF(COUNTIF($A$7:$A$1006,A198)&gt;1,"Possible Duplicate","Unique"))</x:f>
      </x:c>
      <x:c r="U198" s="13"/>
      <x:c r="V198" s="13"/>
      <x:c r="W198" s="13"/>
      <x:c r="X198" s="14"/>
    </x:row>
    <x:row r="199">
      <x:c r="A199" s="13"/>
      <x:c r="B199" s="14"/>
      <x:c r="C199" s="76" t="str">
        <x:f>IF(B199="","",TEXT(B199,"mmm yyyy"))</x:f>
      </x:c>
      <x:c r="D199" s="13"/>
      <x:c r="E199" s="13"/>
      <x:c r="F199" s="13"/>
      <x:c r="G199" s="13"/>
      <x:c r="H199" s="13"/>
      <x:c r="I199" s="77"/>
      <x:c r="J199" s="77"/>
      <x:c r="K199" s="78" t="str">
        <x:f>IF(AND(I199="",J199=""),"",N(I199)-N(J199))</x:f>
      </x:c>
      <x:c r="L199" s="13"/>
      <x:c r="M199" s="76" t="str">
        <x:f>IF(E199="","",XLOOKUP(E199,'Lists &amp; COA'!$L$47:$L$95,'Lists &amp; COA'!$M$47:$M$95,""))</x:f>
      </x:c>
      <x:c r="N199" s="76" t="str">
        <x:f>IF(M199="","",IFERROR(VLOOKUP(M199,'Lists &amp; COA'!$A$6:$C$39,2,FALSE),"Review"))</x:f>
      </x:c>
      <x:c r="O199" s="76" t="str">
        <x:f>IF(OR(B199="",E199=""),"",IF(M199="","Review",IF(L199="","Review",IF(L199=M199,"No","Yes"))))</x:f>
      </x:c>
      <x:c r="P199" s="13"/>
      <x:c r="Q199" s="13"/>
      <x:c r="R199" s="13"/>
      <x:c r="S199" s="13"/>
      <x:c r="T199" s="76" t="str">
        <x:f>IF(A199="","",IF(COUNTIF($A$7:$A$1006,A199)&gt;1,"Possible Duplicate","Unique"))</x:f>
      </x:c>
      <x:c r="U199" s="13"/>
      <x:c r="V199" s="13"/>
      <x:c r="W199" s="13"/>
      <x:c r="X199" s="14"/>
    </x:row>
    <x:row r="200">
      <x:c r="A200" s="13"/>
      <x:c r="B200" s="14"/>
      <x:c r="C200" s="76" t="str">
        <x:f>IF(B200="","",TEXT(B200,"mmm yyyy"))</x:f>
      </x:c>
      <x:c r="D200" s="13"/>
      <x:c r="E200" s="13"/>
      <x:c r="F200" s="13"/>
      <x:c r="G200" s="13"/>
      <x:c r="H200" s="13"/>
      <x:c r="I200" s="77"/>
      <x:c r="J200" s="77"/>
      <x:c r="K200" s="78" t="str">
        <x:f>IF(AND(I200="",J200=""),"",N(I200)-N(J200))</x:f>
      </x:c>
      <x:c r="L200" s="13"/>
      <x:c r="M200" s="76" t="str">
        <x:f>IF(E200="","",XLOOKUP(E200,'Lists &amp; COA'!$L$47:$L$95,'Lists &amp; COA'!$M$47:$M$95,""))</x:f>
      </x:c>
      <x:c r="N200" s="76" t="str">
        <x:f>IF(M200="","",IFERROR(VLOOKUP(M200,'Lists &amp; COA'!$A$6:$C$39,2,FALSE),"Review"))</x:f>
      </x:c>
      <x:c r="O200" s="76" t="str">
        <x:f>IF(OR(B200="",E200=""),"",IF(M200="","Review",IF(L200="","Review",IF(L200=M200,"No","Yes"))))</x:f>
      </x:c>
      <x:c r="P200" s="13"/>
      <x:c r="Q200" s="13"/>
      <x:c r="R200" s="13"/>
      <x:c r="S200" s="13"/>
      <x:c r="T200" s="76" t="str">
        <x:f>IF(A200="","",IF(COUNTIF($A$7:$A$1006,A200)&gt;1,"Possible Duplicate","Unique"))</x:f>
      </x:c>
      <x:c r="U200" s="13"/>
      <x:c r="V200" s="13"/>
      <x:c r="W200" s="13"/>
      <x:c r="X200" s="14"/>
    </x:row>
    <x:row r="201">
      <x:c r="A201" s="13"/>
      <x:c r="B201" s="14"/>
      <x:c r="C201" s="76" t="str">
        <x:f>IF(B201="","",TEXT(B201,"mmm yyyy"))</x:f>
      </x:c>
      <x:c r="D201" s="13"/>
      <x:c r="E201" s="13"/>
      <x:c r="F201" s="13"/>
      <x:c r="G201" s="13"/>
      <x:c r="H201" s="13"/>
      <x:c r="I201" s="77"/>
      <x:c r="J201" s="77"/>
      <x:c r="K201" s="78" t="str">
        <x:f>IF(AND(I201="",J201=""),"",N(I201)-N(J201))</x:f>
      </x:c>
      <x:c r="L201" s="13"/>
      <x:c r="M201" s="76" t="str">
        <x:f>IF(E201="","",XLOOKUP(E201,'Lists &amp; COA'!$L$47:$L$95,'Lists &amp; COA'!$M$47:$M$95,""))</x:f>
      </x:c>
      <x:c r="N201" s="76" t="str">
        <x:f>IF(M201="","",IFERROR(VLOOKUP(M201,'Lists &amp; COA'!$A$6:$C$39,2,FALSE),"Review"))</x:f>
      </x:c>
      <x:c r="O201" s="76" t="str">
        <x:f>IF(OR(B201="",E201=""),"",IF(M201="","Review",IF(L201="","Review",IF(L201=M201,"No","Yes"))))</x:f>
      </x:c>
      <x:c r="P201" s="13"/>
      <x:c r="Q201" s="13"/>
      <x:c r="R201" s="13"/>
      <x:c r="S201" s="13"/>
      <x:c r="T201" s="76" t="str">
        <x:f>IF(A201="","",IF(COUNTIF($A$7:$A$1006,A201)&gt;1,"Possible Duplicate","Unique"))</x:f>
      </x:c>
      <x:c r="U201" s="13"/>
      <x:c r="V201" s="13"/>
      <x:c r="W201" s="13"/>
      <x:c r="X201" s="14"/>
    </x:row>
    <x:row r="202">
      <x:c r="A202" s="13"/>
      <x:c r="B202" s="14"/>
      <x:c r="C202" s="76" t="str">
        <x:f>IF(B202="","",TEXT(B202,"mmm yyyy"))</x:f>
      </x:c>
      <x:c r="D202" s="13"/>
      <x:c r="E202" s="13"/>
      <x:c r="F202" s="13"/>
      <x:c r="G202" s="13"/>
      <x:c r="H202" s="13"/>
      <x:c r="I202" s="77"/>
      <x:c r="J202" s="77"/>
      <x:c r="K202" s="78" t="str">
        <x:f>IF(AND(I202="",J202=""),"",N(I202)-N(J202))</x:f>
      </x:c>
      <x:c r="L202" s="13"/>
      <x:c r="M202" s="76" t="str">
        <x:f>IF(E202="","",XLOOKUP(E202,'Lists &amp; COA'!$L$47:$L$95,'Lists &amp; COA'!$M$47:$M$95,""))</x:f>
      </x:c>
      <x:c r="N202" s="76" t="str">
        <x:f>IF(M202="","",IFERROR(VLOOKUP(M202,'Lists &amp; COA'!$A$6:$C$39,2,FALSE),"Review"))</x:f>
      </x:c>
      <x:c r="O202" s="76" t="str">
        <x:f>IF(OR(B202="",E202=""),"",IF(M202="","Review",IF(L202="","Review",IF(L202=M202,"No","Yes"))))</x:f>
      </x:c>
      <x:c r="P202" s="13"/>
      <x:c r="Q202" s="13"/>
      <x:c r="R202" s="13"/>
      <x:c r="S202" s="13"/>
      <x:c r="T202" s="76" t="str">
        <x:f>IF(A202="","",IF(COUNTIF($A$7:$A$1006,A202)&gt;1,"Possible Duplicate","Unique"))</x:f>
      </x:c>
      <x:c r="U202" s="13"/>
      <x:c r="V202" s="13"/>
      <x:c r="W202" s="13"/>
      <x:c r="X202" s="14"/>
    </x:row>
    <x:row r="203">
      <x:c r="A203" s="13"/>
      <x:c r="B203" s="14"/>
      <x:c r="C203" s="76" t="str">
        <x:f>IF(B203="","",TEXT(B203,"mmm yyyy"))</x:f>
      </x:c>
      <x:c r="D203" s="13"/>
      <x:c r="E203" s="13"/>
      <x:c r="F203" s="13"/>
      <x:c r="G203" s="13"/>
      <x:c r="H203" s="13"/>
      <x:c r="I203" s="77"/>
      <x:c r="J203" s="77"/>
      <x:c r="K203" s="78" t="str">
        <x:f>IF(AND(I203="",J203=""),"",N(I203)-N(J203))</x:f>
      </x:c>
      <x:c r="L203" s="13"/>
      <x:c r="M203" s="76" t="str">
        <x:f>IF(E203="","",XLOOKUP(E203,'Lists &amp; COA'!$L$47:$L$95,'Lists &amp; COA'!$M$47:$M$95,""))</x:f>
      </x:c>
      <x:c r="N203" s="76" t="str">
        <x:f>IF(M203="","",IFERROR(VLOOKUP(M203,'Lists &amp; COA'!$A$6:$C$39,2,FALSE),"Review"))</x:f>
      </x:c>
      <x:c r="O203" s="76" t="str">
        <x:f>IF(OR(B203="",E203=""),"",IF(M203="","Review",IF(L203="","Review",IF(L203=M203,"No","Yes"))))</x:f>
      </x:c>
      <x:c r="P203" s="13"/>
      <x:c r="Q203" s="13"/>
      <x:c r="R203" s="13"/>
      <x:c r="S203" s="13"/>
      <x:c r="T203" s="76" t="str">
        <x:f>IF(A203="","",IF(COUNTIF($A$7:$A$1006,A203)&gt;1,"Possible Duplicate","Unique"))</x:f>
      </x:c>
      <x:c r="U203" s="13"/>
      <x:c r="V203" s="13"/>
      <x:c r="W203" s="13"/>
      <x:c r="X203" s="14"/>
    </x:row>
    <x:row r="204">
      <x:c r="A204" s="13"/>
      <x:c r="B204" s="14"/>
      <x:c r="C204" s="76" t="str">
        <x:f>IF(B204="","",TEXT(B204,"mmm yyyy"))</x:f>
      </x:c>
      <x:c r="D204" s="13"/>
      <x:c r="E204" s="13"/>
      <x:c r="F204" s="13"/>
      <x:c r="G204" s="13"/>
      <x:c r="H204" s="13"/>
      <x:c r="I204" s="77"/>
      <x:c r="J204" s="77"/>
      <x:c r="K204" s="78" t="str">
        <x:f>IF(AND(I204="",J204=""),"",N(I204)-N(J204))</x:f>
      </x:c>
      <x:c r="L204" s="13"/>
      <x:c r="M204" s="76" t="str">
        <x:f>IF(E204="","",XLOOKUP(E204,'Lists &amp; COA'!$L$47:$L$95,'Lists &amp; COA'!$M$47:$M$95,""))</x:f>
      </x:c>
      <x:c r="N204" s="76" t="str">
        <x:f>IF(M204="","",IFERROR(VLOOKUP(M204,'Lists &amp; COA'!$A$6:$C$39,2,FALSE),"Review"))</x:f>
      </x:c>
      <x:c r="O204" s="76" t="str">
        <x:f>IF(OR(B204="",E204=""),"",IF(M204="","Review",IF(L204="","Review",IF(L204=M204,"No","Yes"))))</x:f>
      </x:c>
      <x:c r="P204" s="13"/>
      <x:c r="Q204" s="13"/>
      <x:c r="R204" s="13"/>
      <x:c r="S204" s="13"/>
      <x:c r="T204" s="76" t="str">
        <x:f>IF(A204="","",IF(COUNTIF($A$7:$A$1006,A204)&gt;1,"Possible Duplicate","Unique"))</x:f>
      </x:c>
      <x:c r="U204" s="13"/>
      <x:c r="V204" s="13"/>
      <x:c r="W204" s="13"/>
      <x:c r="X204" s="14"/>
    </x:row>
    <x:row r="205">
      <x:c r="A205" s="13"/>
      <x:c r="B205" s="14"/>
      <x:c r="C205" s="76" t="str">
        <x:f>IF(B205="","",TEXT(B205,"mmm yyyy"))</x:f>
      </x:c>
      <x:c r="D205" s="13"/>
      <x:c r="E205" s="13"/>
      <x:c r="F205" s="13"/>
      <x:c r="G205" s="13"/>
      <x:c r="H205" s="13"/>
      <x:c r="I205" s="77"/>
      <x:c r="J205" s="77"/>
      <x:c r="K205" s="78" t="str">
        <x:f>IF(AND(I205="",J205=""),"",N(I205)-N(J205))</x:f>
      </x:c>
      <x:c r="L205" s="13"/>
      <x:c r="M205" s="76" t="str">
        <x:f>IF(E205="","",XLOOKUP(E205,'Lists &amp; COA'!$L$47:$L$95,'Lists &amp; COA'!$M$47:$M$95,""))</x:f>
      </x:c>
      <x:c r="N205" s="76" t="str">
        <x:f>IF(M205="","",IFERROR(VLOOKUP(M205,'Lists &amp; COA'!$A$6:$C$39,2,FALSE),"Review"))</x:f>
      </x:c>
      <x:c r="O205" s="76" t="str">
        <x:f>IF(OR(B205="",E205=""),"",IF(M205="","Review",IF(L205="","Review",IF(L205=M205,"No","Yes"))))</x:f>
      </x:c>
      <x:c r="P205" s="13"/>
      <x:c r="Q205" s="13"/>
      <x:c r="R205" s="13"/>
      <x:c r="S205" s="13"/>
      <x:c r="T205" s="76" t="str">
        <x:f>IF(A205="","",IF(COUNTIF($A$7:$A$1006,A205)&gt;1,"Possible Duplicate","Unique"))</x:f>
      </x:c>
      <x:c r="U205" s="13"/>
      <x:c r="V205" s="13"/>
      <x:c r="W205" s="13"/>
      <x:c r="X205" s="14"/>
    </x:row>
    <x:row r="206">
      <x:c r="A206" s="13"/>
      <x:c r="B206" s="14"/>
      <x:c r="C206" s="76" t="str">
        <x:f>IF(B206="","",TEXT(B206,"mmm yyyy"))</x:f>
      </x:c>
      <x:c r="D206" s="13"/>
      <x:c r="E206" s="13"/>
      <x:c r="F206" s="13"/>
      <x:c r="G206" s="13"/>
      <x:c r="H206" s="13"/>
      <x:c r="I206" s="77"/>
      <x:c r="J206" s="77"/>
      <x:c r="K206" s="78" t="str">
        <x:f>IF(AND(I206="",J206=""),"",N(I206)-N(J206))</x:f>
      </x:c>
      <x:c r="L206" s="13"/>
      <x:c r="M206" s="76" t="str">
        <x:f>IF(E206="","",XLOOKUP(E206,'Lists &amp; COA'!$L$47:$L$95,'Lists &amp; COA'!$M$47:$M$95,""))</x:f>
      </x:c>
      <x:c r="N206" s="76" t="str">
        <x:f>IF(M206="","",IFERROR(VLOOKUP(M206,'Lists &amp; COA'!$A$6:$C$39,2,FALSE),"Review"))</x:f>
      </x:c>
      <x:c r="O206" s="76" t="str">
        <x:f>IF(OR(B206="",E206=""),"",IF(M206="","Review",IF(L206="","Review",IF(L206=M206,"No","Yes"))))</x:f>
      </x:c>
      <x:c r="P206" s="13"/>
      <x:c r="Q206" s="13"/>
      <x:c r="R206" s="13"/>
      <x:c r="S206" s="13"/>
      <x:c r="T206" s="76" t="str">
        <x:f>IF(A206="","",IF(COUNTIF($A$7:$A$1006,A206)&gt;1,"Possible Duplicate","Unique"))</x:f>
      </x:c>
      <x:c r="U206" s="13"/>
      <x:c r="V206" s="13"/>
      <x:c r="W206" s="13"/>
      <x:c r="X206" s="14"/>
    </x:row>
    <x:row r="207">
      <x:c r="A207" s="13"/>
      <x:c r="B207" s="14"/>
      <x:c r="C207" s="76" t="str">
        <x:f>IF(B207="","",TEXT(B207,"mmm yyyy"))</x:f>
      </x:c>
      <x:c r="D207" s="13"/>
      <x:c r="E207" s="13"/>
      <x:c r="F207" s="13"/>
      <x:c r="G207" s="13"/>
      <x:c r="H207" s="13"/>
      <x:c r="I207" s="77"/>
      <x:c r="J207" s="77"/>
      <x:c r="K207" s="78" t="str">
        <x:f>IF(AND(I207="",J207=""),"",N(I207)-N(J207))</x:f>
      </x:c>
      <x:c r="L207" s="13"/>
      <x:c r="M207" s="76" t="str">
        <x:f>IF(E207="","",XLOOKUP(E207,'Lists &amp; COA'!$L$47:$L$95,'Lists &amp; COA'!$M$47:$M$95,""))</x:f>
      </x:c>
      <x:c r="N207" s="76" t="str">
        <x:f>IF(M207="","",IFERROR(VLOOKUP(M207,'Lists &amp; COA'!$A$6:$C$39,2,FALSE),"Review"))</x:f>
      </x:c>
      <x:c r="O207" s="76" t="str">
        <x:f>IF(OR(B207="",E207=""),"",IF(M207="","Review",IF(L207="","Review",IF(L207=M207,"No","Yes"))))</x:f>
      </x:c>
      <x:c r="P207" s="13"/>
      <x:c r="Q207" s="13"/>
      <x:c r="R207" s="13"/>
      <x:c r="S207" s="13"/>
      <x:c r="T207" s="76" t="str">
        <x:f>IF(A207="","",IF(COUNTIF($A$7:$A$1006,A207)&gt;1,"Possible Duplicate","Unique"))</x:f>
      </x:c>
      <x:c r="U207" s="13"/>
      <x:c r="V207" s="13"/>
      <x:c r="W207" s="13"/>
      <x:c r="X207" s="14"/>
    </x:row>
    <x:row r="208">
      <x:c r="A208" s="13"/>
      <x:c r="B208" s="14"/>
      <x:c r="C208" s="76" t="str">
        <x:f>IF(B208="","",TEXT(B208,"mmm yyyy"))</x:f>
      </x:c>
      <x:c r="D208" s="13"/>
      <x:c r="E208" s="13"/>
      <x:c r="F208" s="13"/>
      <x:c r="G208" s="13"/>
      <x:c r="H208" s="13"/>
      <x:c r="I208" s="77"/>
      <x:c r="J208" s="77"/>
      <x:c r="K208" s="78" t="str">
        <x:f>IF(AND(I208="",J208=""),"",N(I208)-N(J208))</x:f>
      </x:c>
      <x:c r="L208" s="13"/>
      <x:c r="M208" s="76" t="str">
        <x:f>IF(E208="","",XLOOKUP(E208,'Lists &amp; COA'!$L$47:$L$95,'Lists &amp; COA'!$M$47:$M$95,""))</x:f>
      </x:c>
      <x:c r="N208" s="76" t="str">
        <x:f>IF(M208="","",IFERROR(VLOOKUP(M208,'Lists &amp; COA'!$A$6:$C$39,2,FALSE),"Review"))</x:f>
      </x:c>
      <x:c r="O208" s="76" t="str">
        <x:f>IF(OR(B208="",E208=""),"",IF(M208="","Review",IF(L208="","Review",IF(L208=M208,"No","Yes"))))</x:f>
      </x:c>
      <x:c r="P208" s="13"/>
      <x:c r="Q208" s="13"/>
      <x:c r="R208" s="13"/>
      <x:c r="S208" s="13"/>
      <x:c r="T208" s="76" t="str">
        <x:f>IF(A208="","",IF(COUNTIF($A$7:$A$1006,A208)&gt;1,"Possible Duplicate","Unique"))</x:f>
      </x:c>
      <x:c r="U208" s="13"/>
      <x:c r="V208" s="13"/>
      <x:c r="W208" s="13"/>
      <x:c r="X208" s="14"/>
    </x:row>
    <x:row r="209">
      <x:c r="A209" s="13"/>
      <x:c r="B209" s="14"/>
      <x:c r="C209" s="76" t="str">
        <x:f>IF(B209="","",TEXT(B209,"mmm yyyy"))</x:f>
      </x:c>
      <x:c r="D209" s="13"/>
      <x:c r="E209" s="13"/>
      <x:c r="F209" s="13"/>
      <x:c r="G209" s="13"/>
      <x:c r="H209" s="13"/>
      <x:c r="I209" s="77"/>
      <x:c r="J209" s="77"/>
      <x:c r="K209" s="78" t="str">
        <x:f>IF(AND(I209="",J209=""),"",N(I209)-N(J209))</x:f>
      </x:c>
      <x:c r="L209" s="13"/>
      <x:c r="M209" s="76" t="str">
        <x:f>IF(E209="","",XLOOKUP(E209,'Lists &amp; COA'!$L$47:$L$95,'Lists &amp; COA'!$M$47:$M$95,""))</x:f>
      </x:c>
      <x:c r="N209" s="76" t="str">
        <x:f>IF(M209="","",IFERROR(VLOOKUP(M209,'Lists &amp; COA'!$A$6:$C$39,2,FALSE),"Review"))</x:f>
      </x:c>
      <x:c r="O209" s="76" t="str">
        <x:f>IF(OR(B209="",E209=""),"",IF(M209="","Review",IF(L209="","Review",IF(L209=M209,"No","Yes"))))</x:f>
      </x:c>
      <x:c r="P209" s="13"/>
      <x:c r="Q209" s="13"/>
      <x:c r="R209" s="13"/>
      <x:c r="S209" s="13"/>
      <x:c r="T209" s="76" t="str">
        <x:f>IF(A209="","",IF(COUNTIF($A$7:$A$1006,A209)&gt;1,"Possible Duplicate","Unique"))</x:f>
      </x:c>
      <x:c r="U209" s="13"/>
      <x:c r="V209" s="13"/>
      <x:c r="W209" s="13"/>
      <x:c r="X209" s="14"/>
    </x:row>
    <x:row r="210">
      <x:c r="A210" s="13"/>
      <x:c r="B210" s="14"/>
      <x:c r="C210" s="76" t="str">
        <x:f>IF(B210="","",TEXT(B210,"mmm yyyy"))</x:f>
      </x:c>
      <x:c r="D210" s="13"/>
      <x:c r="E210" s="13"/>
      <x:c r="F210" s="13"/>
      <x:c r="G210" s="13"/>
      <x:c r="H210" s="13"/>
      <x:c r="I210" s="77"/>
      <x:c r="J210" s="77"/>
      <x:c r="K210" s="78" t="str">
        <x:f>IF(AND(I210="",J210=""),"",N(I210)-N(J210))</x:f>
      </x:c>
      <x:c r="L210" s="13"/>
      <x:c r="M210" s="76" t="str">
        <x:f>IF(E210="","",XLOOKUP(E210,'Lists &amp; COA'!$L$47:$L$95,'Lists &amp; COA'!$M$47:$M$95,""))</x:f>
      </x:c>
      <x:c r="N210" s="76" t="str">
        <x:f>IF(M210="","",IFERROR(VLOOKUP(M210,'Lists &amp; COA'!$A$6:$C$39,2,FALSE),"Review"))</x:f>
      </x:c>
      <x:c r="O210" s="76" t="str">
        <x:f>IF(OR(B210="",E210=""),"",IF(M210="","Review",IF(L210="","Review",IF(L210=M210,"No","Yes"))))</x:f>
      </x:c>
      <x:c r="P210" s="13"/>
      <x:c r="Q210" s="13"/>
      <x:c r="R210" s="13"/>
      <x:c r="S210" s="13"/>
      <x:c r="T210" s="76" t="str">
        <x:f>IF(A210="","",IF(COUNTIF($A$7:$A$1006,A210)&gt;1,"Possible Duplicate","Unique"))</x:f>
      </x:c>
      <x:c r="U210" s="13"/>
      <x:c r="V210" s="13"/>
      <x:c r="W210" s="13"/>
      <x:c r="X210" s="14"/>
    </x:row>
    <x:row r="211">
      <x:c r="A211" s="13"/>
      <x:c r="B211" s="14"/>
      <x:c r="C211" s="76" t="str">
        <x:f>IF(B211="","",TEXT(B211,"mmm yyyy"))</x:f>
      </x:c>
      <x:c r="D211" s="13"/>
      <x:c r="E211" s="13"/>
      <x:c r="F211" s="13"/>
      <x:c r="G211" s="13"/>
      <x:c r="H211" s="13"/>
      <x:c r="I211" s="77"/>
      <x:c r="J211" s="77"/>
      <x:c r="K211" s="78" t="str">
        <x:f>IF(AND(I211="",J211=""),"",N(I211)-N(J211))</x:f>
      </x:c>
      <x:c r="L211" s="13"/>
      <x:c r="M211" s="76" t="str">
        <x:f>IF(E211="","",XLOOKUP(E211,'Lists &amp; COA'!$L$47:$L$95,'Lists &amp; COA'!$M$47:$M$95,""))</x:f>
      </x:c>
      <x:c r="N211" s="76" t="str">
        <x:f>IF(M211="","",IFERROR(VLOOKUP(M211,'Lists &amp; COA'!$A$6:$C$39,2,FALSE),"Review"))</x:f>
      </x:c>
      <x:c r="O211" s="76" t="str">
        <x:f>IF(OR(B211="",E211=""),"",IF(M211="","Review",IF(L211="","Review",IF(L211=M211,"No","Yes"))))</x:f>
      </x:c>
      <x:c r="P211" s="13"/>
      <x:c r="Q211" s="13"/>
      <x:c r="R211" s="13"/>
      <x:c r="S211" s="13"/>
      <x:c r="T211" s="76" t="str">
        <x:f>IF(A211="","",IF(COUNTIF($A$7:$A$1006,A211)&gt;1,"Possible Duplicate","Unique"))</x:f>
      </x:c>
      <x:c r="U211" s="13"/>
      <x:c r="V211" s="13"/>
      <x:c r="W211" s="13"/>
      <x:c r="X211" s="14"/>
    </x:row>
    <x:row r="212">
      <x:c r="A212" s="13"/>
      <x:c r="B212" s="14"/>
      <x:c r="C212" s="76" t="str">
        <x:f>IF(B212="","",TEXT(B212,"mmm yyyy"))</x:f>
      </x:c>
      <x:c r="D212" s="13"/>
      <x:c r="E212" s="13"/>
      <x:c r="F212" s="13"/>
      <x:c r="G212" s="13"/>
      <x:c r="H212" s="13"/>
      <x:c r="I212" s="77"/>
      <x:c r="J212" s="77"/>
      <x:c r="K212" s="78" t="str">
        <x:f>IF(AND(I212="",J212=""),"",N(I212)-N(J212))</x:f>
      </x:c>
      <x:c r="L212" s="13"/>
      <x:c r="M212" s="76" t="str">
        <x:f>IF(E212="","",XLOOKUP(E212,'Lists &amp; COA'!$L$47:$L$95,'Lists &amp; COA'!$M$47:$M$95,""))</x:f>
      </x:c>
      <x:c r="N212" s="76" t="str">
        <x:f>IF(M212="","",IFERROR(VLOOKUP(M212,'Lists &amp; COA'!$A$6:$C$39,2,FALSE),"Review"))</x:f>
      </x:c>
      <x:c r="O212" s="76" t="str">
        <x:f>IF(OR(B212="",E212=""),"",IF(M212="","Review",IF(L212="","Review",IF(L212=M212,"No","Yes"))))</x:f>
      </x:c>
      <x:c r="P212" s="13"/>
      <x:c r="Q212" s="13"/>
      <x:c r="R212" s="13"/>
      <x:c r="S212" s="13"/>
      <x:c r="T212" s="76" t="str">
        <x:f>IF(A212="","",IF(COUNTIF($A$7:$A$1006,A212)&gt;1,"Possible Duplicate","Unique"))</x:f>
      </x:c>
      <x:c r="U212" s="13"/>
      <x:c r="V212" s="13"/>
      <x:c r="W212" s="13"/>
      <x:c r="X212" s="14"/>
    </x:row>
    <x:row r="213">
      <x:c r="A213" s="13"/>
      <x:c r="B213" s="14"/>
      <x:c r="C213" s="76" t="str">
        <x:f>IF(B213="","",TEXT(B213,"mmm yyyy"))</x:f>
      </x:c>
      <x:c r="D213" s="13"/>
      <x:c r="E213" s="13"/>
      <x:c r="F213" s="13"/>
      <x:c r="G213" s="13"/>
      <x:c r="H213" s="13"/>
      <x:c r="I213" s="77"/>
      <x:c r="J213" s="77"/>
      <x:c r="K213" s="78" t="str">
        <x:f>IF(AND(I213="",J213=""),"",N(I213)-N(J213))</x:f>
      </x:c>
      <x:c r="L213" s="13"/>
      <x:c r="M213" s="76" t="str">
        <x:f>IF(E213="","",XLOOKUP(E213,'Lists &amp; COA'!$L$47:$L$95,'Lists &amp; COA'!$M$47:$M$95,""))</x:f>
      </x:c>
      <x:c r="N213" s="76" t="str">
        <x:f>IF(M213="","",IFERROR(VLOOKUP(M213,'Lists &amp; COA'!$A$6:$C$39,2,FALSE),"Review"))</x:f>
      </x:c>
      <x:c r="O213" s="76" t="str">
        <x:f>IF(OR(B213="",E213=""),"",IF(M213="","Review",IF(L213="","Review",IF(L213=M213,"No","Yes"))))</x:f>
      </x:c>
      <x:c r="P213" s="13"/>
      <x:c r="Q213" s="13"/>
      <x:c r="R213" s="13"/>
      <x:c r="S213" s="13"/>
      <x:c r="T213" s="76" t="str">
        <x:f>IF(A213="","",IF(COUNTIF($A$7:$A$1006,A213)&gt;1,"Possible Duplicate","Unique"))</x:f>
      </x:c>
      <x:c r="U213" s="13"/>
      <x:c r="V213" s="13"/>
      <x:c r="W213" s="13"/>
      <x:c r="X213" s="14"/>
    </x:row>
    <x:row r="214">
      <x:c r="A214" s="13"/>
      <x:c r="B214" s="14"/>
      <x:c r="C214" s="76" t="str">
        <x:f>IF(B214="","",TEXT(B214,"mmm yyyy"))</x:f>
      </x:c>
      <x:c r="D214" s="13"/>
      <x:c r="E214" s="13"/>
      <x:c r="F214" s="13"/>
      <x:c r="G214" s="13"/>
      <x:c r="H214" s="13"/>
      <x:c r="I214" s="77"/>
      <x:c r="J214" s="77"/>
      <x:c r="K214" s="78" t="str">
        <x:f>IF(AND(I214="",J214=""),"",N(I214)-N(J214))</x:f>
      </x:c>
      <x:c r="L214" s="13"/>
      <x:c r="M214" s="76" t="str">
        <x:f>IF(E214="","",XLOOKUP(E214,'Lists &amp; COA'!$L$47:$L$95,'Lists &amp; COA'!$M$47:$M$95,""))</x:f>
      </x:c>
      <x:c r="N214" s="76" t="str">
        <x:f>IF(M214="","",IFERROR(VLOOKUP(M214,'Lists &amp; COA'!$A$6:$C$39,2,FALSE),"Review"))</x:f>
      </x:c>
      <x:c r="O214" s="76" t="str">
        <x:f>IF(OR(B214="",E214=""),"",IF(M214="","Review",IF(L214="","Review",IF(L214=M214,"No","Yes"))))</x:f>
      </x:c>
      <x:c r="P214" s="13"/>
      <x:c r="Q214" s="13"/>
      <x:c r="R214" s="13"/>
      <x:c r="S214" s="13"/>
      <x:c r="T214" s="76" t="str">
        <x:f>IF(A214="","",IF(COUNTIF($A$7:$A$1006,A214)&gt;1,"Possible Duplicate","Unique"))</x:f>
      </x:c>
      <x:c r="U214" s="13"/>
      <x:c r="V214" s="13"/>
      <x:c r="W214" s="13"/>
      <x:c r="X214" s="14"/>
    </x:row>
    <x:row r="215">
      <x:c r="A215" s="13"/>
      <x:c r="B215" s="14"/>
      <x:c r="C215" s="76" t="str">
        <x:f>IF(B215="","",TEXT(B215,"mmm yyyy"))</x:f>
      </x:c>
      <x:c r="D215" s="13"/>
      <x:c r="E215" s="13"/>
      <x:c r="F215" s="13"/>
      <x:c r="G215" s="13"/>
      <x:c r="H215" s="13"/>
      <x:c r="I215" s="77"/>
      <x:c r="J215" s="77"/>
      <x:c r="K215" s="78" t="str">
        <x:f>IF(AND(I215="",J215=""),"",N(I215)-N(J215))</x:f>
      </x:c>
      <x:c r="L215" s="13"/>
      <x:c r="M215" s="76" t="str">
        <x:f>IF(E215="","",XLOOKUP(E215,'Lists &amp; COA'!$L$47:$L$95,'Lists &amp; COA'!$M$47:$M$95,""))</x:f>
      </x:c>
      <x:c r="N215" s="76" t="str">
        <x:f>IF(M215="","",IFERROR(VLOOKUP(M215,'Lists &amp; COA'!$A$6:$C$39,2,FALSE),"Review"))</x:f>
      </x:c>
      <x:c r="O215" s="76" t="str">
        <x:f>IF(OR(B215="",E215=""),"",IF(M215="","Review",IF(L215="","Review",IF(L215=M215,"No","Yes"))))</x:f>
      </x:c>
      <x:c r="P215" s="13"/>
      <x:c r="Q215" s="13"/>
      <x:c r="R215" s="13"/>
      <x:c r="S215" s="13"/>
      <x:c r="T215" s="76" t="str">
        <x:f>IF(A215="","",IF(COUNTIF($A$7:$A$1006,A215)&gt;1,"Possible Duplicate","Unique"))</x:f>
      </x:c>
      <x:c r="U215" s="13"/>
      <x:c r="V215" s="13"/>
      <x:c r="W215" s="13"/>
      <x:c r="X215" s="14"/>
    </x:row>
    <x:row r="216">
      <x:c r="A216" s="13"/>
      <x:c r="B216" s="14"/>
      <x:c r="C216" s="76" t="str">
        <x:f>IF(B216="","",TEXT(B216,"mmm yyyy"))</x:f>
      </x:c>
      <x:c r="D216" s="13"/>
      <x:c r="E216" s="13"/>
      <x:c r="F216" s="13"/>
      <x:c r="G216" s="13"/>
      <x:c r="H216" s="13"/>
      <x:c r="I216" s="77"/>
      <x:c r="J216" s="77"/>
      <x:c r="K216" s="78" t="str">
        <x:f>IF(AND(I216="",J216=""),"",N(I216)-N(J216))</x:f>
      </x:c>
      <x:c r="L216" s="13"/>
      <x:c r="M216" s="76" t="str">
        <x:f>IF(E216="","",XLOOKUP(E216,'Lists &amp; COA'!$L$47:$L$95,'Lists &amp; COA'!$M$47:$M$95,""))</x:f>
      </x:c>
      <x:c r="N216" s="76" t="str">
        <x:f>IF(M216="","",IFERROR(VLOOKUP(M216,'Lists &amp; COA'!$A$6:$C$39,2,FALSE),"Review"))</x:f>
      </x:c>
      <x:c r="O216" s="76" t="str">
        <x:f>IF(OR(B216="",E216=""),"",IF(M216="","Review",IF(L216="","Review",IF(L216=M216,"No","Yes"))))</x:f>
      </x:c>
      <x:c r="P216" s="13"/>
      <x:c r="Q216" s="13"/>
      <x:c r="R216" s="13"/>
      <x:c r="S216" s="13"/>
      <x:c r="T216" s="76" t="str">
        <x:f>IF(A216="","",IF(COUNTIF($A$7:$A$1006,A216)&gt;1,"Possible Duplicate","Unique"))</x:f>
      </x:c>
      <x:c r="U216" s="13"/>
      <x:c r="V216" s="13"/>
      <x:c r="W216" s="13"/>
      <x:c r="X216" s="14"/>
    </x:row>
    <x:row r="217">
      <x:c r="A217" s="13"/>
      <x:c r="B217" s="14"/>
      <x:c r="C217" s="76" t="str">
        <x:f>IF(B217="","",TEXT(B217,"mmm yyyy"))</x:f>
      </x:c>
      <x:c r="D217" s="13"/>
      <x:c r="E217" s="13"/>
      <x:c r="F217" s="13"/>
      <x:c r="G217" s="13"/>
      <x:c r="H217" s="13"/>
      <x:c r="I217" s="77"/>
      <x:c r="J217" s="77"/>
      <x:c r="K217" s="78" t="str">
        <x:f>IF(AND(I217="",J217=""),"",N(I217)-N(J217))</x:f>
      </x:c>
      <x:c r="L217" s="13"/>
      <x:c r="M217" s="76" t="str">
        <x:f>IF(E217="","",XLOOKUP(E217,'Lists &amp; COA'!$L$47:$L$95,'Lists &amp; COA'!$M$47:$M$95,""))</x:f>
      </x:c>
      <x:c r="N217" s="76" t="str">
        <x:f>IF(M217="","",IFERROR(VLOOKUP(M217,'Lists &amp; COA'!$A$6:$C$39,2,FALSE),"Review"))</x:f>
      </x:c>
      <x:c r="O217" s="76" t="str">
        <x:f>IF(OR(B217="",E217=""),"",IF(M217="","Review",IF(L217="","Review",IF(L217=M217,"No","Yes"))))</x:f>
      </x:c>
      <x:c r="P217" s="13"/>
      <x:c r="Q217" s="13"/>
      <x:c r="R217" s="13"/>
      <x:c r="S217" s="13"/>
      <x:c r="T217" s="76" t="str">
        <x:f>IF(A217="","",IF(COUNTIF($A$7:$A$1006,A217)&gt;1,"Possible Duplicate","Unique"))</x:f>
      </x:c>
      <x:c r="U217" s="13"/>
      <x:c r="V217" s="13"/>
      <x:c r="W217" s="13"/>
      <x:c r="X217" s="14"/>
    </x:row>
    <x:row r="218">
      <x:c r="A218" s="13"/>
      <x:c r="B218" s="14"/>
      <x:c r="C218" s="76" t="str">
        <x:f>IF(B218="","",TEXT(B218,"mmm yyyy"))</x:f>
      </x:c>
      <x:c r="D218" s="13"/>
      <x:c r="E218" s="13"/>
      <x:c r="F218" s="13"/>
      <x:c r="G218" s="13"/>
      <x:c r="H218" s="13"/>
      <x:c r="I218" s="77"/>
      <x:c r="J218" s="77"/>
      <x:c r="K218" s="78" t="str">
        <x:f>IF(AND(I218="",J218=""),"",N(I218)-N(J218))</x:f>
      </x:c>
      <x:c r="L218" s="13"/>
      <x:c r="M218" s="76" t="str">
        <x:f>IF(E218="","",XLOOKUP(E218,'Lists &amp; COA'!$L$47:$L$95,'Lists &amp; COA'!$M$47:$M$95,""))</x:f>
      </x:c>
      <x:c r="N218" s="76" t="str">
        <x:f>IF(M218="","",IFERROR(VLOOKUP(M218,'Lists &amp; COA'!$A$6:$C$39,2,FALSE),"Review"))</x:f>
      </x:c>
      <x:c r="O218" s="76" t="str">
        <x:f>IF(OR(B218="",E218=""),"",IF(M218="","Review",IF(L218="","Review",IF(L218=M218,"No","Yes"))))</x:f>
      </x:c>
      <x:c r="P218" s="13"/>
      <x:c r="Q218" s="13"/>
      <x:c r="R218" s="13"/>
      <x:c r="S218" s="13"/>
      <x:c r="T218" s="76" t="str">
        <x:f>IF(A218="","",IF(COUNTIF($A$7:$A$1006,A218)&gt;1,"Possible Duplicate","Unique"))</x:f>
      </x:c>
      <x:c r="U218" s="13"/>
      <x:c r="V218" s="13"/>
      <x:c r="W218" s="13"/>
      <x:c r="X218" s="14"/>
    </x:row>
    <x:row r="219">
      <x:c r="A219" s="13"/>
      <x:c r="B219" s="14"/>
      <x:c r="C219" s="76" t="str">
        <x:f>IF(B219="","",TEXT(B219,"mmm yyyy"))</x:f>
      </x:c>
      <x:c r="D219" s="13"/>
      <x:c r="E219" s="13"/>
      <x:c r="F219" s="13"/>
      <x:c r="G219" s="13"/>
      <x:c r="H219" s="13"/>
      <x:c r="I219" s="77"/>
      <x:c r="J219" s="77"/>
      <x:c r="K219" s="78" t="str">
        <x:f>IF(AND(I219="",J219=""),"",N(I219)-N(J219))</x:f>
      </x:c>
      <x:c r="L219" s="13"/>
      <x:c r="M219" s="76" t="str">
        <x:f>IF(E219="","",XLOOKUP(E219,'Lists &amp; COA'!$L$47:$L$95,'Lists &amp; COA'!$M$47:$M$95,""))</x:f>
      </x:c>
      <x:c r="N219" s="76" t="str">
        <x:f>IF(M219="","",IFERROR(VLOOKUP(M219,'Lists &amp; COA'!$A$6:$C$39,2,FALSE),"Review"))</x:f>
      </x:c>
      <x:c r="O219" s="76" t="str">
        <x:f>IF(OR(B219="",E219=""),"",IF(M219="","Review",IF(L219="","Review",IF(L219=M219,"No","Yes"))))</x:f>
      </x:c>
      <x:c r="P219" s="13"/>
      <x:c r="Q219" s="13"/>
      <x:c r="R219" s="13"/>
      <x:c r="S219" s="13"/>
      <x:c r="T219" s="76" t="str">
        <x:f>IF(A219="","",IF(COUNTIF($A$7:$A$1006,A219)&gt;1,"Possible Duplicate","Unique"))</x:f>
      </x:c>
      <x:c r="U219" s="13"/>
      <x:c r="V219" s="13"/>
      <x:c r="W219" s="13"/>
      <x:c r="X219" s="14"/>
    </x:row>
    <x:row r="220">
      <x:c r="A220" s="13"/>
      <x:c r="B220" s="14"/>
      <x:c r="C220" s="76" t="str">
        <x:f>IF(B220="","",TEXT(B220,"mmm yyyy"))</x:f>
      </x:c>
      <x:c r="D220" s="13"/>
      <x:c r="E220" s="13"/>
      <x:c r="F220" s="13"/>
      <x:c r="G220" s="13"/>
      <x:c r="H220" s="13"/>
      <x:c r="I220" s="77"/>
      <x:c r="J220" s="77"/>
      <x:c r="K220" s="78" t="str">
        <x:f>IF(AND(I220="",J220=""),"",N(I220)-N(J220))</x:f>
      </x:c>
      <x:c r="L220" s="13"/>
      <x:c r="M220" s="76" t="str">
        <x:f>IF(E220="","",XLOOKUP(E220,'Lists &amp; COA'!$L$47:$L$95,'Lists &amp; COA'!$M$47:$M$95,""))</x:f>
      </x:c>
      <x:c r="N220" s="76" t="str">
        <x:f>IF(M220="","",IFERROR(VLOOKUP(M220,'Lists &amp; COA'!$A$6:$C$39,2,FALSE),"Review"))</x:f>
      </x:c>
      <x:c r="O220" s="76" t="str">
        <x:f>IF(OR(B220="",E220=""),"",IF(M220="","Review",IF(L220="","Review",IF(L220=M220,"No","Yes"))))</x:f>
      </x:c>
      <x:c r="P220" s="13"/>
      <x:c r="Q220" s="13"/>
      <x:c r="R220" s="13"/>
      <x:c r="S220" s="13"/>
      <x:c r="T220" s="76" t="str">
        <x:f>IF(A220="","",IF(COUNTIF($A$7:$A$1006,A220)&gt;1,"Possible Duplicate","Unique"))</x:f>
      </x:c>
      <x:c r="U220" s="13"/>
      <x:c r="V220" s="13"/>
      <x:c r="W220" s="13"/>
      <x:c r="X220" s="14"/>
    </x:row>
    <x:row r="221">
      <x:c r="A221" s="13"/>
      <x:c r="B221" s="14"/>
      <x:c r="C221" s="76" t="str">
        <x:f>IF(B221="","",TEXT(B221,"mmm yyyy"))</x:f>
      </x:c>
      <x:c r="D221" s="13"/>
      <x:c r="E221" s="13"/>
      <x:c r="F221" s="13"/>
      <x:c r="G221" s="13"/>
      <x:c r="H221" s="13"/>
      <x:c r="I221" s="77"/>
      <x:c r="J221" s="77"/>
      <x:c r="K221" s="78" t="str">
        <x:f>IF(AND(I221="",J221=""),"",N(I221)-N(J221))</x:f>
      </x:c>
      <x:c r="L221" s="13"/>
      <x:c r="M221" s="76" t="str">
        <x:f>IF(E221="","",XLOOKUP(E221,'Lists &amp; COA'!$L$47:$L$95,'Lists &amp; COA'!$M$47:$M$95,""))</x:f>
      </x:c>
      <x:c r="N221" s="76" t="str">
        <x:f>IF(M221="","",IFERROR(VLOOKUP(M221,'Lists &amp; COA'!$A$6:$C$39,2,FALSE),"Review"))</x:f>
      </x:c>
      <x:c r="O221" s="76" t="str">
        <x:f>IF(OR(B221="",E221=""),"",IF(M221="","Review",IF(L221="","Review",IF(L221=M221,"No","Yes"))))</x:f>
      </x:c>
      <x:c r="P221" s="13"/>
      <x:c r="Q221" s="13"/>
      <x:c r="R221" s="13"/>
      <x:c r="S221" s="13"/>
      <x:c r="T221" s="76" t="str">
        <x:f>IF(A221="","",IF(COUNTIF($A$7:$A$1006,A221)&gt;1,"Possible Duplicate","Unique"))</x:f>
      </x:c>
      <x:c r="U221" s="13"/>
      <x:c r="V221" s="13"/>
      <x:c r="W221" s="13"/>
      <x:c r="X221" s="14"/>
    </x:row>
    <x:row r="222">
      <x:c r="A222" s="13"/>
      <x:c r="B222" s="14"/>
      <x:c r="C222" s="76" t="str">
        <x:f>IF(B222="","",TEXT(B222,"mmm yyyy"))</x:f>
      </x:c>
      <x:c r="D222" s="13"/>
      <x:c r="E222" s="13"/>
      <x:c r="F222" s="13"/>
      <x:c r="G222" s="13"/>
      <x:c r="H222" s="13"/>
      <x:c r="I222" s="77"/>
      <x:c r="J222" s="77"/>
      <x:c r="K222" s="78" t="str">
        <x:f>IF(AND(I222="",J222=""),"",N(I222)-N(J222))</x:f>
      </x:c>
      <x:c r="L222" s="13"/>
      <x:c r="M222" s="76" t="str">
        <x:f>IF(E222="","",XLOOKUP(E222,'Lists &amp; COA'!$L$47:$L$95,'Lists &amp; COA'!$M$47:$M$95,""))</x:f>
      </x:c>
      <x:c r="N222" s="76" t="str">
        <x:f>IF(M222="","",IFERROR(VLOOKUP(M222,'Lists &amp; COA'!$A$6:$C$39,2,FALSE),"Review"))</x:f>
      </x:c>
      <x:c r="O222" s="76" t="str">
        <x:f>IF(OR(B222="",E222=""),"",IF(M222="","Review",IF(L222="","Review",IF(L222=M222,"No","Yes"))))</x:f>
      </x:c>
      <x:c r="P222" s="13"/>
      <x:c r="Q222" s="13"/>
      <x:c r="R222" s="13"/>
      <x:c r="S222" s="13"/>
      <x:c r="T222" s="76" t="str">
        <x:f>IF(A222="","",IF(COUNTIF($A$7:$A$1006,A222)&gt;1,"Possible Duplicate","Unique"))</x:f>
      </x:c>
      <x:c r="U222" s="13"/>
      <x:c r="V222" s="13"/>
      <x:c r="W222" s="13"/>
      <x:c r="X222" s="14"/>
    </x:row>
    <x:row r="223">
      <x:c r="A223" s="13"/>
      <x:c r="B223" s="14"/>
      <x:c r="C223" s="76" t="str">
        <x:f>IF(B223="","",TEXT(B223,"mmm yyyy"))</x:f>
      </x:c>
      <x:c r="D223" s="13"/>
      <x:c r="E223" s="13"/>
      <x:c r="F223" s="13"/>
      <x:c r="G223" s="13"/>
      <x:c r="H223" s="13"/>
      <x:c r="I223" s="77"/>
      <x:c r="J223" s="77"/>
      <x:c r="K223" s="78" t="str">
        <x:f>IF(AND(I223="",J223=""),"",N(I223)-N(J223))</x:f>
      </x:c>
      <x:c r="L223" s="13"/>
      <x:c r="M223" s="76" t="str">
        <x:f>IF(E223="","",XLOOKUP(E223,'Lists &amp; COA'!$L$47:$L$95,'Lists &amp; COA'!$M$47:$M$95,""))</x:f>
      </x:c>
      <x:c r="N223" s="76" t="str">
        <x:f>IF(M223="","",IFERROR(VLOOKUP(M223,'Lists &amp; COA'!$A$6:$C$39,2,FALSE),"Review"))</x:f>
      </x:c>
      <x:c r="O223" s="76" t="str">
        <x:f>IF(OR(B223="",E223=""),"",IF(M223="","Review",IF(L223="","Review",IF(L223=M223,"No","Yes"))))</x:f>
      </x:c>
      <x:c r="P223" s="13"/>
      <x:c r="Q223" s="13"/>
      <x:c r="R223" s="13"/>
      <x:c r="S223" s="13"/>
      <x:c r="T223" s="76" t="str">
        <x:f>IF(A223="","",IF(COUNTIF($A$7:$A$1006,A223)&gt;1,"Possible Duplicate","Unique"))</x:f>
      </x:c>
      <x:c r="U223" s="13"/>
      <x:c r="V223" s="13"/>
      <x:c r="W223" s="13"/>
      <x:c r="X223" s="14"/>
    </x:row>
    <x:row r="224">
      <x:c r="A224" s="13"/>
      <x:c r="B224" s="14"/>
      <x:c r="C224" s="76" t="str">
        <x:f>IF(B224="","",TEXT(B224,"mmm yyyy"))</x:f>
      </x:c>
      <x:c r="D224" s="13"/>
      <x:c r="E224" s="13"/>
      <x:c r="F224" s="13"/>
      <x:c r="G224" s="13"/>
      <x:c r="H224" s="13"/>
      <x:c r="I224" s="77"/>
      <x:c r="J224" s="77"/>
      <x:c r="K224" s="78" t="str">
        <x:f>IF(AND(I224="",J224=""),"",N(I224)-N(J224))</x:f>
      </x:c>
      <x:c r="L224" s="13"/>
      <x:c r="M224" s="76" t="str">
        <x:f>IF(E224="","",XLOOKUP(E224,'Lists &amp; COA'!$L$47:$L$95,'Lists &amp; COA'!$M$47:$M$95,""))</x:f>
      </x:c>
      <x:c r="N224" s="76" t="str">
        <x:f>IF(M224="","",IFERROR(VLOOKUP(M224,'Lists &amp; COA'!$A$6:$C$39,2,FALSE),"Review"))</x:f>
      </x:c>
      <x:c r="O224" s="76" t="str">
        <x:f>IF(OR(B224="",E224=""),"",IF(M224="","Review",IF(L224="","Review",IF(L224=M224,"No","Yes"))))</x:f>
      </x:c>
      <x:c r="P224" s="13"/>
      <x:c r="Q224" s="13"/>
      <x:c r="R224" s="13"/>
      <x:c r="S224" s="13"/>
      <x:c r="T224" s="76" t="str">
        <x:f>IF(A224="","",IF(COUNTIF($A$7:$A$1006,A224)&gt;1,"Possible Duplicate","Unique"))</x:f>
      </x:c>
      <x:c r="U224" s="13"/>
      <x:c r="V224" s="13"/>
      <x:c r="W224" s="13"/>
      <x:c r="X224" s="14"/>
    </x:row>
    <x:row r="225">
      <x:c r="A225" s="13"/>
      <x:c r="B225" s="14"/>
      <x:c r="C225" s="76" t="str">
        <x:f>IF(B225="","",TEXT(B225,"mmm yyyy"))</x:f>
      </x:c>
      <x:c r="D225" s="13"/>
      <x:c r="E225" s="13"/>
      <x:c r="F225" s="13"/>
      <x:c r="G225" s="13"/>
      <x:c r="H225" s="13"/>
      <x:c r="I225" s="77"/>
      <x:c r="J225" s="77"/>
      <x:c r="K225" s="78" t="str">
        <x:f>IF(AND(I225="",J225=""),"",N(I225)-N(J225))</x:f>
      </x:c>
      <x:c r="L225" s="13"/>
      <x:c r="M225" s="76" t="str">
        <x:f>IF(E225="","",XLOOKUP(E225,'Lists &amp; COA'!$L$47:$L$95,'Lists &amp; COA'!$M$47:$M$95,""))</x:f>
      </x:c>
      <x:c r="N225" s="76" t="str">
        <x:f>IF(M225="","",IFERROR(VLOOKUP(M225,'Lists &amp; COA'!$A$6:$C$39,2,FALSE),"Review"))</x:f>
      </x:c>
      <x:c r="O225" s="76" t="str">
        <x:f>IF(OR(B225="",E225=""),"",IF(M225="","Review",IF(L225="","Review",IF(L225=M225,"No","Yes"))))</x:f>
      </x:c>
      <x:c r="P225" s="13"/>
      <x:c r="Q225" s="13"/>
      <x:c r="R225" s="13"/>
      <x:c r="S225" s="13"/>
      <x:c r="T225" s="76" t="str">
        <x:f>IF(A225="","",IF(COUNTIF($A$7:$A$1006,A225)&gt;1,"Possible Duplicate","Unique"))</x:f>
      </x:c>
      <x:c r="U225" s="13"/>
      <x:c r="V225" s="13"/>
      <x:c r="W225" s="13"/>
      <x:c r="X225" s="14"/>
    </x:row>
    <x:row r="226">
      <x:c r="A226" s="13"/>
      <x:c r="B226" s="14"/>
      <x:c r="C226" s="76" t="str">
        <x:f>IF(B226="","",TEXT(B226,"mmm yyyy"))</x:f>
      </x:c>
      <x:c r="D226" s="13"/>
      <x:c r="E226" s="13"/>
      <x:c r="F226" s="13"/>
      <x:c r="G226" s="13"/>
      <x:c r="H226" s="13"/>
      <x:c r="I226" s="77"/>
      <x:c r="J226" s="77"/>
      <x:c r="K226" s="78" t="str">
        <x:f>IF(AND(I226="",J226=""),"",N(I226)-N(J226))</x:f>
      </x:c>
      <x:c r="L226" s="13"/>
      <x:c r="M226" s="76" t="str">
        <x:f>IF(E226="","",XLOOKUP(E226,'Lists &amp; COA'!$L$47:$L$95,'Lists &amp; COA'!$M$47:$M$95,""))</x:f>
      </x:c>
      <x:c r="N226" s="76" t="str">
        <x:f>IF(M226="","",IFERROR(VLOOKUP(M226,'Lists &amp; COA'!$A$6:$C$39,2,FALSE),"Review"))</x:f>
      </x:c>
      <x:c r="O226" s="76" t="str">
        <x:f>IF(OR(B226="",E226=""),"",IF(M226="","Review",IF(L226="","Review",IF(L226=M226,"No","Yes"))))</x:f>
      </x:c>
      <x:c r="P226" s="13"/>
      <x:c r="Q226" s="13"/>
      <x:c r="R226" s="13"/>
      <x:c r="S226" s="13"/>
      <x:c r="T226" s="76" t="str">
        <x:f>IF(A226="","",IF(COUNTIF($A$7:$A$1006,A226)&gt;1,"Possible Duplicate","Unique"))</x:f>
      </x:c>
      <x:c r="U226" s="13"/>
      <x:c r="V226" s="13"/>
      <x:c r="W226" s="13"/>
      <x:c r="X226" s="14"/>
    </x:row>
    <x:row r="227">
      <x:c r="A227" s="13"/>
      <x:c r="B227" s="14"/>
      <x:c r="C227" s="76" t="str">
        <x:f>IF(B227="","",TEXT(B227,"mmm yyyy"))</x:f>
      </x:c>
      <x:c r="D227" s="13"/>
      <x:c r="E227" s="13"/>
      <x:c r="F227" s="13"/>
      <x:c r="G227" s="13"/>
      <x:c r="H227" s="13"/>
      <x:c r="I227" s="77"/>
      <x:c r="J227" s="77"/>
      <x:c r="K227" s="78" t="str">
        <x:f>IF(AND(I227="",J227=""),"",N(I227)-N(J227))</x:f>
      </x:c>
      <x:c r="L227" s="13"/>
      <x:c r="M227" s="76" t="str">
        <x:f>IF(E227="","",XLOOKUP(E227,'Lists &amp; COA'!$L$47:$L$95,'Lists &amp; COA'!$M$47:$M$95,""))</x:f>
      </x:c>
      <x:c r="N227" s="76" t="str">
        <x:f>IF(M227="","",IFERROR(VLOOKUP(M227,'Lists &amp; COA'!$A$6:$C$39,2,FALSE),"Review"))</x:f>
      </x:c>
      <x:c r="O227" s="76" t="str">
        <x:f>IF(OR(B227="",E227=""),"",IF(M227="","Review",IF(L227="","Review",IF(L227=M227,"No","Yes"))))</x:f>
      </x:c>
      <x:c r="P227" s="13"/>
      <x:c r="Q227" s="13"/>
      <x:c r="R227" s="13"/>
      <x:c r="S227" s="13"/>
      <x:c r="T227" s="76" t="str">
        <x:f>IF(A227="","",IF(COUNTIF($A$7:$A$1006,A227)&gt;1,"Possible Duplicate","Unique"))</x:f>
      </x:c>
      <x:c r="U227" s="13"/>
      <x:c r="V227" s="13"/>
      <x:c r="W227" s="13"/>
      <x:c r="X227" s="14"/>
    </x:row>
    <x:row r="228">
      <x:c r="A228" s="13"/>
      <x:c r="B228" s="14"/>
      <x:c r="C228" s="76" t="str">
        <x:f>IF(B228="","",TEXT(B228,"mmm yyyy"))</x:f>
      </x:c>
      <x:c r="D228" s="13"/>
      <x:c r="E228" s="13"/>
      <x:c r="F228" s="13"/>
      <x:c r="G228" s="13"/>
      <x:c r="H228" s="13"/>
      <x:c r="I228" s="77"/>
      <x:c r="J228" s="77"/>
      <x:c r="K228" s="78" t="str">
        <x:f>IF(AND(I228="",J228=""),"",N(I228)-N(J228))</x:f>
      </x:c>
      <x:c r="L228" s="13"/>
      <x:c r="M228" s="76" t="str">
        <x:f>IF(E228="","",XLOOKUP(E228,'Lists &amp; COA'!$L$47:$L$95,'Lists &amp; COA'!$M$47:$M$95,""))</x:f>
      </x:c>
      <x:c r="N228" s="76" t="str">
        <x:f>IF(M228="","",IFERROR(VLOOKUP(M228,'Lists &amp; COA'!$A$6:$C$39,2,FALSE),"Review"))</x:f>
      </x:c>
      <x:c r="O228" s="76" t="str">
        <x:f>IF(OR(B228="",E228=""),"",IF(M228="","Review",IF(L228="","Review",IF(L228=M228,"No","Yes"))))</x:f>
      </x:c>
      <x:c r="P228" s="13"/>
      <x:c r="Q228" s="13"/>
      <x:c r="R228" s="13"/>
      <x:c r="S228" s="13"/>
      <x:c r="T228" s="76" t="str">
        <x:f>IF(A228="","",IF(COUNTIF($A$7:$A$1006,A228)&gt;1,"Possible Duplicate","Unique"))</x:f>
      </x:c>
      <x:c r="U228" s="13"/>
      <x:c r="V228" s="13"/>
      <x:c r="W228" s="13"/>
      <x:c r="X228" s="14"/>
    </x:row>
    <x:row r="229">
      <x:c r="A229" s="13"/>
      <x:c r="B229" s="14"/>
      <x:c r="C229" s="76" t="str">
        <x:f>IF(B229="","",TEXT(B229,"mmm yyyy"))</x:f>
      </x:c>
      <x:c r="D229" s="13"/>
      <x:c r="E229" s="13"/>
      <x:c r="F229" s="13"/>
      <x:c r="G229" s="13"/>
      <x:c r="H229" s="13"/>
      <x:c r="I229" s="77"/>
      <x:c r="J229" s="77"/>
      <x:c r="K229" s="78" t="str">
        <x:f>IF(AND(I229="",J229=""),"",N(I229)-N(J229))</x:f>
      </x:c>
      <x:c r="L229" s="13"/>
      <x:c r="M229" s="76" t="str">
        <x:f>IF(E229="","",XLOOKUP(E229,'Lists &amp; COA'!$L$47:$L$95,'Lists &amp; COA'!$M$47:$M$95,""))</x:f>
      </x:c>
      <x:c r="N229" s="76" t="str">
        <x:f>IF(M229="","",IFERROR(VLOOKUP(M229,'Lists &amp; COA'!$A$6:$C$39,2,FALSE),"Review"))</x:f>
      </x:c>
      <x:c r="O229" s="76" t="str">
        <x:f>IF(OR(B229="",E229=""),"",IF(M229="","Review",IF(L229="","Review",IF(L229=M229,"No","Yes"))))</x:f>
      </x:c>
      <x:c r="P229" s="13"/>
      <x:c r="Q229" s="13"/>
      <x:c r="R229" s="13"/>
      <x:c r="S229" s="13"/>
      <x:c r="T229" s="76" t="str">
        <x:f>IF(A229="","",IF(COUNTIF($A$7:$A$1006,A229)&gt;1,"Possible Duplicate","Unique"))</x:f>
      </x:c>
      <x:c r="U229" s="13"/>
      <x:c r="V229" s="13"/>
      <x:c r="W229" s="13"/>
      <x:c r="X229" s="14"/>
    </x:row>
    <x:row r="230">
      <x:c r="A230" s="13"/>
      <x:c r="B230" s="14"/>
      <x:c r="C230" s="76" t="str">
        <x:f>IF(B230="","",TEXT(B230,"mmm yyyy"))</x:f>
      </x:c>
      <x:c r="D230" s="13"/>
      <x:c r="E230" s="13"/>
      <x:c r="F230" s="13"/>
      <x:c r="G230" s="13"/>
      <x:c r="H230" s="13"/>
      <x:c r="I230" s="77"/>
      <x:c r="J230" s="77"/>
      <x:c r="K230" s="78" t="str">
        <x:f>IF(AND(I230="",J230=""),"",N(I230)-N(J230))</x:f>
      </x:c>
      <x:c r="L230" s="13"/>
      <x:c r="M230" s="76" t="str">
        <x:f>IF(E230="","",XLOOKUP(E230,'Lists &amp; COA'!$L$47:$L$95,'Lists &amp; COA'!$M$47:$M$95,""))</x:f>
      </x:c>
      <x:c r="N230" s="76" t="str">
        <x:f>IF(M230="","",IFERROR(VLOOKUP(M230,'Lists &amp; COA'!$A$6:$C$39,2,FALSE),"Review"))</x:f>
      </x:c>
      <x:c r="O230" s="76" t="str">
        <x:f>IF(OR(B230="",E230=""),"",IF(M230="","Review",IF(L230="","Review",IF(L230=M230,"No","Yes"))))</x:f>
      </x:c>
      <x:c r="P230" s="13"/>
      <x:c r="Q230" s="13"/>
      <x:c r="R230" s="13"/>
      <x:c r="S230" s="13"/>
      <x:c r="T230" s="76" t="str">
        <x:f>IF(A230="","",IF(COUNTIF($A$7:$A$1006,A230)&gt;1,"Possible Duplicate","Unique"))</x:f>
      </x:c>
      <x:c r="U230" s="13"/>
      <x:c r="V230" s="13"/>
      <x:c r="W230" s="13"/>
      <x:c r="X230" s="14"/>
    </x:row>
    <x:row r="231">
      <x:c r="A231" s="13"/>
      <x:c r="B231" s="14"/>
      <x:c r="C231" s="76" t="str">
        <x:f>IF(B231="","",TEXT(B231,"mmm yyyy"))</x:f>
      </x:c>
      <x:c r="D231" s="13"/>
      <x:c r="E231" s="13"/>
      <x:c r="F231" s="13"/>
      <x:c r="G231" s="13"/>
      <x:c r="H231" s="13"/>
      <x:c r="I231" s="77"/>
      <x:c r="J231" s="77"/>
      <x:c r="K231" s="78" t="str">
        <x:f>IF(AND(I231="",J231=""),"",N(I231)-N(J231))</x:f>
      </x:c>
      <x:c r="L231" s="13"/>
      <x:c r="M231" s="76" t="str">
        <x:f>IF(E231="","",XLOOKUP(E231,'Lists &amp; COA'!$L$47:$L$95,'Lists &amp; COA'!$M$47:$M$95,""))</x:f>
      </x:c>
      <x:c r="N231" s="76" t="str">
        <x:f>IF(M231="","",IFERROR(VLOOKUP(M231,'Lists &amp; COA'!$A$6:$C$39,2,FALSE),"Review"))</x:f>
      </x:c>
      <x:c r="O231" s="76" t="str">
        <x:f>IF(OR(B231="",E231=""),"",IF(M231="","Review",IF(L231="","Review",IF(L231=M231,"No","Yes"))))</x:f>
      </x:c>
      <x:c r="P231" s="13"/>
      <x:c r="Q231" s="13"/>
      <x:c r="R231" s="13"/>
      <x:c r="S231" s="13"/>
      <x:c r="T231" s="76" t="str">
        <x:f>IF(A231="","",IF(COUNTIF($A$7:$A$1006,A231)&gt;1,"Possible Duplicate","Unique"))</x:f>
      </x:c>
      <x:c r="U231" s="13"/>
      <x:c r="V231" s="13"/>
      <x:c r="W231" s="13"/>
      <x:c r="X231" s="14"/>
    </x:row>
    <x:row r="232">
      <x:c r="A232" s="13"/>
      <x:c r="B232" s="14"/>
      <x:c r="C232" s="76" t="str">
        <x:f>IF(B232="","",TEXT(B232,"mmm yyyy"))</x:f>
      </x:c>
      <x:c r="D232" s="13"/>
      <x:c r="E232" s="13"/>
      <x:c r="F232" s="13"/>
      <x:c r="G232" s="13"/>
      <x:c r="H232" s="13"/>
      <x:c r="I232" s="77"/>
      <x:c r="J232" s="77"/>
      <x:c r="K232" s="78" t="str">
        <x:f>IF(AND(I232="",J232=""),"",N(I232)-N(J232))</x:f>
      </x:c>
      <x:c r="L232" s="13"/>
      <x:c r="M232" s="76" t="str">
        <x:f>IF(E232="","",XLOOKUP(E232,'Lists &amp; COA'!$L$47:$L$95,'Lists &amp; COA'!$M$47:$M$95,""))</x:f>
      </x:c>
      <x:c r="N232" s="76" t="str">
        <x:f>IF(M232="","",IFERROR(VLOOKUP(M232,'Lists &amp; COA'!$A$6:$C$39,2,FALSE),"Review"))</x:f>
      </x:c>
      <x:c r="O232" s="76" t="str">
        <x:f>IF(OR(B232="",E232=""),"",IF(M232="","Review",IF(L232="","Review",IF(L232=M232,"No","Yes"))))</x:f>
      </x:c>
      <x:c r="P232" s="13"/>
      <x:c r="Q232" s="13"/>
      <x:c r="R232" s="13"/>
      <x:c r="S232" s="13"/>
      <x:c r="T232" s="76" t="str">
        <x:f>IF(A232="","",IF(COUNTIF($A$7:$A$1006,A232)&gt;1,"Possible Duplicate","Unique"))</x:f>
      </x:c>
      <x:c r="U232" s="13"/>
      <x:c r="V232" s="13"/>
      <x:c r="W232" s="13"/>
      <x:c r="X232" s="14"/>
    </x:row>
    <x:row r="233">
      <x:c r="A233" s="13"/>
      <x:c r="B233" s="14"/>
      <x:c r="C233" s="76" t="str">
        <x:f>IF(B233="","",TEXT(B233,"mmm yyyy"))</x:f>
      </x:c>
      <x:c r="D233" s="13"/>
      <x:c r="E233" s="13"/>
      <x:c r="F233" s="13"/>
      <x:c r="G233" s="13"/>
      <x:c r="H233" s="13"/>
      <x:c r="I233" s="77"/>
      <x:c r="J233" s="77"/>
      <x:c r="K233" s="78" t="str">
        <x:f>IF(AND(I233="",J233=""),"",N(I233)-N(J233))</x:f>
      </x:c>
      <x:c r="L233" s="13"/>
      <x:c r="M233" s="76" t="str">
        <x:f>IF(E233="","",XLOOKUP(E233,'Lists &amp; COA'!$L$47:$L$95,'Lists &amp; COA'!$M$47:$M$95,""))</x:f>
      </x:c>
      <x:c r="N233" s="76" t="str">
        <x:f>IF(M233="","",IFERROR(VLOOKUP(M233,'Lists &amp; COA'!$A$6:$C$39,2,FALSE),"Review"))</x:f>
      </x:c>
      <x:c r="O233" s="76" t="str">
        <x:f>IF(OR(B233="",E233=""),"",IF(M233="","Review",IF(L233="","Review",IF(L233=M233,"No","Yes"))))</x:f>
      </x:c>
      <x:c r="P233" s="13"/>
      <x:c r="Q233" s="13"/>
      <x:c r="R233" s="13"/>
      <x:c r="S233" s="13"/>
      <x:c r="T233" s="76" t="str">
        <x:f>IF(A233="","",IF(COUNTIF($A$7:$A$1006,A233)&gt;1,"Possible Duplicate","Unique"))</x:f>
      </x:c>
      <x:c r="U233" s="13"/>
      <x:c r="V233" s="13"/>
      <x:c r="W233" s="13"/>
      <x:c r="X233" s="14"/>
    </x:row>
    <x:row r="234">
      <x:c r="A234" s="13"/>
      <x:c r="B234" s="14"/>
      <x:c r="C234" s="76" t="str">
        <x:f>IF(B234="","",TEXT(B234,"mmm yyyy"))</x:f>
      </x:c>
      <x:c r="D234" s="13"/>
      <x:c r="E234" s="13"/>
      <x:c r="F234" s="13"/>
      <x:c r="G234" s="13"/>
      <x:c r="H234" s="13"/>
      <x:c r="I234" s="77"/>
      <x:c r="J234" s="77"/>
      <x:c r="K234" s="78" t="str">
        <x:f>IF(AND(I234="",J234=""),"",N(I234)-N(J234))</x:f>
      </x:c>
      <x:c r="L234" s="13"/>
      <x:c r="M234" s="76" t="str">
        <x:f>IF(E234="","",XLOOKUP(E234,'Lists &amp; COA'!$L$47:$L$95,'Lists &amp; COA'!$M$47:$M$95,""))</x:f>
      </x:c>
      <x:c r="N234" s="76" t="str">
        <x:f>IF(M234="","",IFERROR(VLOOKUP(M234,'Lists &amp; COA'!$A$6:$C$39,2,FALSE),"Review"))</x:f>
      </x:c>
      <x:c r="O234" s="76" t="str">
        <x:f>IF(OR(B234="",E234=""),"",IF(M234="","Review",IF(L234="","Review",IF(L234=M234,"No","Yes"))))</x:f>
      </x:c>
      <x:c r="P234" s="13"/>
      <x:c r="Q234" s="13"/>
      <x:c r="R234" s="13"/>
      <x:c r="S234" s="13"/>
      <x:c r="T234" s="76" t="str">
        <x:f>IF(A234="","",IF(COUNTIF($A$7:$A$1006,A234)&gt;1,"Possible Duplicate","Unique"))</x:f>
      </x:c>
      <x:c r="U234" s="13"/>
      <x:c r="V234" s="13"/>
      <x:c r="W234" s="13"/>
      <x:c r="X234" s="14"/>
    </x:row>
    <x:row r="235">
      <x:c r="A235" s="13"/>
      <x:c r="B235" s="14"/>
      <x:c r="C235" s="76" t="str">
        <x:f>IF(B235="","",TEXT(B235,"mmm yyyy"))</x:f>
      </x:c>
      <x:c r="D235" s="13"/>
      <x:c r="E235" s="13"/>
      <x:c r="F235" s="13"/>
      <x:c r="G235" s="13"/>
      <x:c r="H235" s="13"/>
      <x:c r="I235" s="77"/>
      <x:c r="J235" s="77"/>
      <x:c r="K235" s="78" t="str">
        <x:f>IF(AND(I235="",J235=""),"",N(I235)-N(J235))</x:f>
      </x:c>
      <x:c r="L235" s="13"/>
      <x:c r="M235" s="76" t="str">
        <x:f>IF(E235="","",XLOOKUP(E235,'Lists &amp; COA'!$L$47:$L$95,'Lists &amp; COA'!$M$47:$M$95,""))</x:f>
      </x:c>
      <x:c r="N235" s="76" t="str">
        <x:f>IF(M235="","",IFERROR(VLOOKUP(M235,'Lists &amp; COA'!$A$6:$C$39,2,FALSE),"Review"))</x:f>
      </x:c>
      <x:c r="O235" s="76" t="str">
        <x:f>IF(OR(B235="",E235=""),"",IF(M235="","Review",IF(L235="","Review",IF(L235=M235,"No","Yes"))))</x:f>
      </x:c>
      <x:c r="P235" s="13"/>
      <x:c r="Q235" s="13"/>
      <x:c r="R235" s="13"/>
      <x:c r="S235" s="13"/>
      <x:c r="T235" s="76" t="str">
        <x:f>IF(A235="","",IF(COUNTIF($A$7:$A$1006,A235)&gt;1,"Possible Duplicate","Unique"))</x:f>
      </x:c>
      <x:c r="U235" s="13"/>
      <x:c r="V235" s="13"/>
      <x:c r="W235" s="13"/>
      <x:c r="X235" s="14"/>
    </x:row>
    <x:row r="236">
      <x:c r="A236" s="13"/>
      <x:c r="B236" s="14"/>
      <x:c r="C236" s="76" t="str">
        <x:f>IF(B236="","",TEXT(B236,"mmm yyyy"))</x:f>
      </x:c>
      <x:c r="D236" s="13"/>
      <x:c r="E236" s="13"/>
      <x:c r="F236" s="13"/>
      <x:c r="G236" s="13"/>
      <x:c r="H236" s="13"/>
      <x:c r="I236" s="77"/>
      <x:c r="J236" s="77"/>
      <x:c r="K236" s="78" t="str">
        <x:f>IF(AND(I236="",J236=""),"",N(I236)-N(J236))</x:f>
      </x:c>
      <x:c r="L236" s="13"/>
      <x:c r="M236" s="76" t="str">
        <x:f>IF(E236="","",XLOOKUP(E236,'Lists &amp; COA'!$L$47:$L$95,'Lists &amp; COA'!$M$47:$M$95,""))</x:f>
      </x:c>
      <x:c r="N236" s="76" t="str">
        <x:f>IF(M236="","",IFERROR(VLOOKUP(M236,'Lists &amp; COA'!$A$6:$C$39,2,FALSE),"Review"))</x:f>
      </x:c>
      <x:c r="O236" s="76" t="str">
        <x:f>IF(OR(B236="",E236=""),"",IF(M236="","Review",IF(L236="","Review",IF(L236=M236,"No","Yes"))))</x:f>
      </x:c>
      <x:c r="P236" s="13"/>
      <x:c r="Q236" s="13"/>
      <x:c r="R236" s="13"/>
      <x:c r="S236" s="13"/>
      <x:c r="T236" s="76" t="str">
        <x:f>IF(A236="","",IF(COUNTIF($A$7:$A$1006,A236)&gt;1,"Possible Duplicate","Unique"))</x:f>
      </x:c>
      <x:c r="U236" s="13"/>
      <x:c r="V236" s="13"/>
      <x:c r="W236" s="13"/>
      <x:c r="X236" s="14"/>
    </x:row>
    <x:row r="237">
      <x:c r="A237" s="13"/>
      <x:c r="B237" s="14"/>
      <x:c r="C237" s="76" t="str">
        <x:f>IF(B237="","",TEXT(B237,"mmm yyyy"))</x:f>
      </x:c>
      <x:c r="D237" s="13"/>
      <x:c r="E237" s="13"/>
      <x:c r="F237" s="13"/>
      <x:c r="G237" s="13"/>
      <x:c r="H237" s="13"/>
      <x:c r="I237" s="77"/>
      <x:c r="J237" s="77"/>
      <x:c r="K237" s="78" t="str">
        <x:f>IF(AND(I237="",J237=""),"",N(I237)-N(J237))</x:f>
      </x:c>
      <x:c r="L237" s="13"/>
      <x:c r="M237" s="76" t="str">
        <x:f>IF(E237="","",XLOOKUP(E237,'Lists &amp; COA'!$L$47:$L$95,'Lists &amp; COA'!$M$47:$M$95,""))</x:f>
      </x:c>
      <x:c r="N237" s="76" t="str">
        <x:f>IF(M237="","",IFERROR(VLOOKUP(M237,'Lists &amp; COA'!$A$6:$C$39,2,FALSE),"Review"))</x:f>
      </x:c>
      <x:c r="O237" s="76" t="str">
        <x:f>IF(OR(B237="",E237=""),"",IF(M237="","Review",IF(L237="","Review",IF(L237=M237,"No","Yes"))))</x:f>
      </x:c>
      <x:c r="P237" s="13"/>
      <x:c r="Q237" s="13"/>
      <x:c r="R237" s="13"/>
      <x:c r="S237" s="13"/>
      <x:c r="T237" s="76" t="str">
        <x:f>IF(A237="","",IF(COUNTIF($A$7:$A$1006,A237)&gt;1,"Possible Duplicate","Unique"))</x:f>
      </x:c>
      <x:c r="U237" s="13"/>
      <x:c r="V237" s="13"/>
      <x:c r="W237" s="13"/>
      <x:c r="X237" s="14"/>
    </x:row>
    <x:row r="238">
      <x:c r="A238" s="13"/>
      <x:c r="B238" s="14"/>
      <x:c r="C238" s="76" t="str">
        <x:f>IF(B238="","",TEXT(B238,"mmm yyyy"))</x:f>
      </x:c>
      <x:c r="D238" s="13"/>
      <x:c r="E238" s="13"/>
      <x:c r="F238" s="13"/>
      <x:c r="G238" s="13"/>
      <x:c r="H238" s="13"/>
      <x:c r="I238" s="77"/>
      <x:c r="J238" s="77"/>
      <x:c r="K238" s="78" t="str">
        <x:f>IF(AND(I238="",J238=""),"",N(I238)-N(J238))</x:f>
      </x:c>
      <x:c r="L238" s="13"/>
      <x:c r="M238" s="76" t="str">
        <x:f>IF(E238="","",XLOOKUP(E238,'Lists &amp; COA'!$L$47:$L$95,'Lists &amp; COA'!$M$47:$M$95,""))</x:f>
      </x:c>
      <x:c r="N238" s="76" t="str">
        <x:f>IF(M238="","",IFERROR(VLOOKUP(M238,'Lists &amp; COA'!$A$6:$C$39,2,FALSE),"Review"))</x:f>
      </x:c>
      <x:c r="O238" s="76" t="str">
        <x:f>IF(OR(B238="",E238=""),"",IF(M238="","Review",IF(L238="","Review",IF(L238=M238,"No","Yes"))))</x:f>
      </x:c>
      <x:c r="P238" s="13"/>
      <x:c r="Q238" s="13"/>
      <x:c r="R238" s="13"/>
      <x:c r="S238" s="13"/>
      <x:c r="T238" s="76" t="str">
        <x:f>IF(A238="","",IF(COUNTIF($A$7:$A$1006,A238)&gt;1,"Possible Duplicate","Unique"))</x:f>
      </x:c>
      <x:c r="U238" s="13"/>
      <x:c r="V238" s="13"/>
      <x:c r="W238" s="13"/>
      <x:c r="X238" s="14"/>
    </x:row>
    <x:row r="239">
      <x:c r="A239" s="13"/>
      <x:c r="B239" s="14"/>
      <x:c r="C239" s="76" t="str">
        <x:f>IF(B239="","",TEXT(B239,"mmm yyyy"))</x:f>
      </x:c>
      <x:c r="D239" s="13"/>
      <x:c r="E239" s="13"/>
      <x:c r="F239" s="13"/>
      <x:c r="G239" s="13"/>
      <x:c r="H239" s="13"/>
      <x:c r="I239" s="77"/>
      <x:c r="J239" s="77"/>
      <x:c r="K239" s="78" t="str">
        <x:f>IF(AND(I239="",J239=""),"",N(I239)-N(J239))</x:f>
      </x:c>
      <x:c r="L239" s="13"/>
      <x:c r="M239" s="76" t="str">
        <x:f>IF(E239="","",XLOOKUP(E239,'Lists &amp; COA'!$L$47:$L$95,'Lists &amp; COA'!$M$47:$M$95,""))</x:f>
      </x:c>
      <x:c r="N239" s="76" t="str">
        <x:f>IF(M239="","",IFERROR(VLOOKUP(M239,'Lists &amp; COA'!$A$6:$C$39,2,FALSE),"Review"))</x:f>
      </x:c>
      <x:c r="O239" s="76" t="str">
        <x:f>IF(OR(B239="",E239=""),"",IF(M239="","Review",IF(L239="","Review",IF(L239=M239,"No","Yes"))))</x:f>
      </x:c>
      <x:c r="P239" s="13"/>
      <x:c r="Q239" s="13"/>
      <x:c r="R239" s="13"/>
      <x:c r="S239" s="13"/>
      <x:c r="T239" s="76" t="str">
        <x:f>IF(A239="","",IF(COUNTIF($A$7:$A$1006,A239)&gt;1,"Possible Duplicate","Unique"))</x:f>
      </x:c>
      <x:c r="U239" s="13"/>
      <x:c r="V239" s="13"/>
      <x:c r="W239" s="13"/>
      <x:c r="X239" s="14"/>
    </x:row>
    <x:row r="240">
      <x:c r="A240" s="13"/>
      <x:c r="B240" s="14"/>
      <x:c r="C240" s="76" t="str">
        <x:f>IF(B240="","",TEXT(B240,"mmm yyyy"))</x:f>
      </x:c>
      <x:c r="D240" s="13"/>
      <x:c r="E240" s="13"/>
      <x:c r="F240" s="13"/>
      <x:c r="G240" s="13"/>
      <x:c r="H240" s="13"/>
      <x:c r="I240" s="77"/>
      <x:c r="J240" s="77"/>
      <x:c r="K240" s="78" t="str">
        <x:f>IF(AND(I240="",J240=""),"",N(I240)-N(J240))</x:f>
      </x:c>
      <x:c r="L240" s="13"/>
      <x:c r="M240" s="76" t="str">
        <x:f>IF(E240="","",XLOOKUP(E240,'Lists &amp; COA'!$L$47:$L$95,'Lists &amp; COA'!$M$47:$M$95,""))</x:f>
      </x:c>
      <x:c r="N240" s="76" t="str">
        <x:f>IF(M240="","",IFERROR(VLOOKUP(M240,'Lists &amp; COA'!$A$6:$C$39,2,FALSE),"Review"))</x:f>
      </x:c>
      <x:c r="O240" s="76" t="str">
        <x:f>IF(OR(B240="",E240=""),"",IF(M240="","Review",IF(L240="","Review",IF(L240=M240,"No","Yes"))))</x:f>
      </x:c>
      <x:c r="P240" s="13"/>
      <x:c r="Q240" s="13"/>
      <x:c r="R240" s="13"/>
      <x:c r="S240" s="13"/>
      <x:c r="T240" s="76" t="str">
        <x:f>IF(A240="","",IF(COUNTIF($A$7:$A$1006,A240)&gt;1,"Possible Duplicate","Unique"))</x:f>
      </x:c>
      <x:c r="U240" s="13"/>
      <x:c r="V240" s="13"/>
      <x:c r="W240" s="13"/>
      <x:c r="X240" s="14"/>
    </x:row>
    <x:row r="241">
      <x:c r="A241" s="13"/>
      <x:c r="B241" s="14"/>
      <x:c r="C241" s="76" t="str">
        <x:f>IF(B241="","",TEXT(B241,"mmm yyyy"))</x:f>
      </x:c>
      <x:c r="D241" s="13"/>
      <x:c r="E241" s="13"/>
      <x:c r="F241" s="13"/>
      <x:c r="G241" s="13"/>
      <x:c r="H241" s="13"/>
      <x:c r="I241" s="77"/>
      <x:c r="J241" s="77"/>
      <x:c r="K241" s="78" t="str">
        <x:f>IF(AND(I241="",J241=""),"",N(I241)-N(J241))</x:f>
      </x:c>
      <x:c r="L241" s="13"/>
      <x:c r="M241" s="76" t="str">
        <x:f>IF(E241="","",XLOOKUP(E241,'Lists &amp; COA'!$L$47:$L$95,'Lists &amp; COA'!$M$47:$M$95,""))</x:f>
      </x:c>
      <x:c r="N241" s="76" t="str">
        <x:f>IF(M241="","",IFERROR(VLOOKUP(M241,'Lists &amp; COA'!$A$6:$C$39,2,FALSE),"Review"))</x:f>
      </x:c>
      <x:c r="O241" s="76" t="str">
        <x:f>IF(OR(B241="",E241=""),"",IF(M241="","Review",IF(L241="","Review",IF(L241=M241,"No","Yes"))))</x:f>
      </x:c>
      <x:c r="P241" s="13"/>
      <x:c r="Q241" s="13"/>
      <x:c r="R241" s="13"/>
      <x:c r="S241" s="13"/>
      <x:c r="T241" s="76" t="str">
        <x:f>IF(A241="","",IF(COUNTIF($A$7:$A$1006,A241)&gt;1,"Possible Duplicate","Unique"))</x:f>
      </x:c>
      <x:c r="U241" s="13"/>
      <x:c r="V241" s="13"/>
      <x:c r="W241" s="13"/>
      <x:c r="X241" s="14"/>
    </x:row>
    <x:row r="242">
      <x:c r="A242" s="13"/>
      <x:c r="B242" s="14"/>
      <x:c r="C242" s="76" t="str">
        <x:f>IF(B242="","",TEXT(B242,"mmm yyyy"))</x:f>
      </x:c>
      <x:c r="D242" s="13"/>
      <x:c r="E242" s="13"/>
      <x:c r="F242" s="13"/>
      <x:c r="G242" s="13"/>
      <x:c r="H242" s="13"/>
      <x:c r="I242" s="77"/>
      <x:c r="J242" s="77"/>
      <x:c r="K242" s="78" t="str">
        <x:f>IF(AND(I242="",J242=""),"",N(I242)-N(J242))</x:f>
      </x:c>
      <x:c r="L242" s="13"/>
      <x:c r="M242" s="76" t="str">
        <x:f>IF(E242="","",XLOOKUP(E242,'Lists &amp; COA'!$L$47:$L$95,'Lists &amp; COA'!$M$47:$M$95,""))</x:f>
      </x:c>
      <x:c r="N242" s="76" t="str">
        <x:f>IF(M242="","",IFERROR(VLOOKUP(M242,'Lists &amp; COA'!$A$6:$C$39,2,FALSE),"Review"))</x:f>
      </x:c>
      <x:c r="O242" s="76" t="str">
        <x:f>IF(OR(B242="",E242=""),"",IF(M242="","Review",IF(L242="","Review",IF(L242=M242,"No","Yes"))))</x:f>
      </x:c>
      <x:c r="P242" s="13"/>
      <x:c r="Q242" s="13"/>
      <x:c r="R242" s="13"/>
      <x:c r="S242" s="13"/>
      <x:c r="T242" s="76" t="str">
        <x:f>IF(A242="","",IF(COUNTIF($A$7:$A$1006,A242)&gt;1,"Possible Duplicate","Unique"))</x:f>
      </x:c>
      <x:c r="U242" s="13"/>
      <x:c r="V242" s="13"/>
      <x:c r="W242" s="13"/>
      <x:c r="X242" s="14"/>
    </x:row>
    <x:row r="243">
      <x:c r="A243" s="13"/>
      <x:c r="B243" s="14"/>
      <x:c r="C243" s="76" t="str">
        <x:f>IF(B243="","",TEXT(B243,"mmm yyyy"))</x:f>
      </x:c>
      <x:c r="D243" s="13"/>
      <x:c r="E243" s="13"/>
      <x:c r="F243" s="13"/>
      <x:c r="G243" s="13"/>
      <x:c r="H243" s="13"/>
      <x:c r="I243" s="77"/>
      <x:c r="J243" s="77"/>
      <x:c r="K243" s="78" t="str">
        <x:f>IF(AND(I243="",J243=""),"",N(I243)-N(J243))</x:f>
      </x:c>
      <x:c r="L243" s="13"/>
      <x:c r="M243" s="76" t="str">
        <x:f>IF(E243="","",XLOOKUP(E243,'Lists &amp; COA'!$L$47:$L$95,'Lists &amp; COA'!$M$47:$M$95,""))</x:f>
      </x:c>
      <x:c r="N243" s="76" t="str">
        <x:f>IF(M243="","",IFERROR(VLOOKUP(M243,'Lists &amp; COA'!$A$6:$C$39,2,FALSE),"Review"))</x:f>
      </x:c>
      <x:c r="O243" s="76" t="str">
        <x:f>IF(OR(B243="",E243=""),"",IF(M243="","Review",IF(L243="","Review",IF(L243=M243,"No","Yes"))))</x:f>
      </x:c>
      <x:c r="P243" s="13"/>
      <x:c r="Q243" s="13"/>
      <x:c r="R243" s="13"/>
      <x:c r="S243" s="13"/>
      <x:c r="T243" s="76" t="str">
        <x:f>IF(A243="","",IF(COUNTIF($A$7:$A$1006,A243)&gt;1,"Possible Duplicate","Unique"))</x:f>
      </x:c>
      <x:c r="U243" s="13"/>
      <x:c r="V243" s="13"/>
      <x:c r="W243" s="13"/>
      <x:c r="X243" s="14"/>
    </x:row>
    <x:row r="244">
      <x:c r="A244" s="13"/>
      <x:c r="B244" s="14"/>
      <x:c r="C244" s="76" t="str">
        <x:f>IF(B244="","",TEXT(B244,"mmm yyyy"))</x:f>
      </x:c>
      <x:c r="D244" s="13"/>
      <x:c r="E244" s="13"/>
      <x:c r="F244" s="13"/>
      <x:c r="G244" s="13"/>
      <x:c r="H244" s="13"/>
      <x:c r="I244" s="77"/>
      <x:c r="J244" s="77"/>
      <x:c r="K244" s="78" t="str">
        <x:f>IF(AND(I244="",J244=""),"",N(I244)-N(J244))</x:f>
      </x:c>
      <x:c r="L244" s="13"/>
      <x:c r="M244" s="76" t="str">
        <x:f>IF(E244="","",XLOOKUP(E244,'Lists &amp; COA'!$L$47:$L$95,'Lists &amp; COA'!$M$47:$M$95,""))</x:f>
      </x:c>
      <x:c r="N244" s="76" t="str">
        <x:f>IF(M244="","",IFERROR(VLOOKUP(M244,'Lists &amp; COA'!$A$6:$C$39,2,FALSE),"Review"))</x:f>
      </x:c>
      <x:c r="O244" s="76" t="str">
        <x:f>IF(OR(B244="",E244=""),"",IF(M244="","Review",IF(L244="","Review",IF(L244=M244,"No","Yes"))))</x:f>
      </x:c>
      <x:c r="P244" s="13"/>
      <x:c r="Q244" s="13"/>
      <x:c r="R244" s="13"/>
      <x:c r="S244" s="13"/>
      <x:c r="T244" s="76" t="str">
        <x:f>IF(A244="","",IF(COUNTIF($A$7:$A$1006,A244)&gt;1,"Possible Duplicate","Unique"))</x:f>
      </x:c>
      <x:c r="U244" s="13"/>
      <x:c r="V244" s="13"/>
      <x:c r="W244" s="13"/>
      <x:c r="X244" s="14"/>
    </x:row>
    <x:row r="245">
      <x:c r="A245" s="13"/>
      <x:c r="B245" s="14"/>
      <x:c r="C245" s="76" t="str">
        <x:f>IF(B245="","",TEXT(B245,"mmm yyyy"))</x:f>
      </x:c>
      <x:c r="D245" s="13"/>
      <x:c r="E245" s="13"/>
      <x:c r="F245" s="13"/>
      <x:c r="G245" s="13"/>
      <x:c r="H245" s="13"/>
      <x:c r="I245" s="77"/>
      <x:c r="J245" s="77"/>
      <x:c r="K245" s="78" t="str">
        <x:f>IF(AND(I245="",J245=""),"",N(I245)-N(J245))</x:f>
      </x:c>
      <x:c r="L245" s="13"/>
      <x:c r="M245" s="76" t="str">
        <x:f>IF(E245="","",XLOOKUP(E245,'Lists &amp; COA'!$L$47:$L$95,'Lists &amp; COA'!$M$47:$M$95,""))</x:f>
      </x:c>
      <x:c r="N245" s="76" t="str">
        <x:f>IF(M245="","",IFERROR(VLOOKUP(M245,'Lists &amp; COA'!$A$6:$C$39,2,FALSE),"Review"))</x:f>
      </x:c>
      <x:c r="O245" s="76" t="str">
        <x:f>IF(OR(B245="",E245=""),"",IF(M245="","Review",IF(L245="","Review",IF(L245=M245,"No","Yes"))))</x:f>
      </x:c>
      <x:c r="P245" s="13"/>
      <x:c r="Q245" s="13"/>
      <x:c r="R245" s="13"/>
      <x:c r="S245" s="13"/>
      <x:c r="T245" s="76" t="str">
        <x:f>IF(A245="","",IF(COUNTIF($A$7:$A$1006,A245)&gt;1,"Possible Duplicate","Unique"))</x:f>
      </x:c>
      <x:c r="U245" s="13"/>
      <x:c r="V245" s="13"/>
      <x:c r="W245" s="13"/>
      <x:c r="X245" s="14"/>
    </x:row>
    <x:row r="246">
      <x:c r="A246" s="13"/>
      <x:c r="B246" s="14"/>
      <x:c r="C246" s="76" t="str">
        <x:f>IF(B246="","",TEXT(B246,"mmm yyyy"))</x:f>
      </x:c>
      <x:c r="D246" s="13"/>
      <x:c r="E246" s="13"/>
      <x:c r="F246" s="13"/>
      <x:c r="G246" s="13"/>
      <x:c r="H246" s="13"/>
      <x:c r="I246" s="77"/>
      <x:c r="J246" s="77"/>
      <x:c r="K246" s="78" t="str">
        <x:f>IF(AND(I246="",J246=""),"",N(I246)-N(J246))</x:f>
      </x:c>
      <x:c r="L246" s="13"/>
      <x:c r="M246" s="76" t="str">
        <x:f>IF(E246="","",XLOOKUP(E246,'Lists &amp; COA'!$L$47:$L$95,'Lists &amp; COA'!$M$47:$M$95,""))</x:f>
      </x:c>
      <x:c r="N246" s="76" t="str">
        <x:f>IF(M246="","",IFERROR(VLOOKUP(M246,'Lists &amp; COA'!$A$6:$C$39,2,FALSE),"Review"))</x:f>
      </x:c>
      <x:c r="O246" s="76" t="str">
        <x:f>IF(OR(B246="",E246=""),"",IF(M246="","Review",IF(L246="","Review",IF(L246=M246,"No","Yes"))))</x:f>
      </x:c>
      <x:c r="P246" s="13"/>
      <x:c r="Q246" s="13"/>
      <x:c r="R246" s="13"/>
      <x:c r="S246" s="13"/>
      <x:c r="T246" s="76" t="str">
        <x:f>IF(A246="","",IF(COUNTIF($A$7:$A$1006,A246)&gt;1,"Possible Duplicate","Unique"))</x:f>
      </x:c>
      <x:c r="U246" s="13"/>
      <x:c r="V246" s="13"/>
      <x:c r="W246" s="13"/>
      <x:c r="X246" s="14"/>
    </x:row>
    <x:row r="247">
      <x:c r="A247" s="13"/>
      <x:c r="B247" s="14"/>
      <x:c r="C247" s="76" t="str">
        <x:f>IF(B247="","",TEXT(B247,"mmm yyyy"))</x:f>
      </x:c>
      <x:c r="D247" s="13"/>
      <x:c r="E247" s="13"/>
      <x:c r="F247" s="13"/>
      <x:c r="G247" s="13"/>
      <x:c r="H247" s="13"/>
      <x:c r="I247" s="77"/>
      <x:c r="J247" s="77"/>
      <x:c r="K247" s="78" t="str">
        <x:f>IF(AND(I247="",J247=""),"",N(I247)-N(J247))</x:f>
      </x:c>
      <x:c r="L247" s="13"/>
      <x:c r="M247" s="76" t="str">
        <x:f>IF(E247="","",XLOOKUP(E247,'Lists &amp; COA'!$L$47:$L$95,'Lists &amp; COA'!$M$47:$M$95,""))</x:f>
      </x:c>
      <x:c r="N247" s="76" t="str">
        <x:f>IF(M247="","",IFERROR(VLOOKUP(M247,'Lists &amp; COA'!$A$6:$C$39,2,FALSE),"Review"))</x:f>
      </x:c>
      <x:c r="O247" s="76" t="str">
        <x:f>IF(OR(B247="",E247=""),"",IF(M247="","Review",IF(L247="","Review",IF(L247=M247,"No","Yes"))))</x:f>
      </x:c>
      <x:c r="P247" s="13"/>
      <x:c r="Q247" s="13"/>
      <x:c r="R247" s="13"/>
      <x:c r="S247" s="13"/>
      <x:c r="T247" s="76" t="str">
        <x:f>IF(A247="","",IF(COUNTIF($A$7:$A$1006,A247)&gt;1,"Possible Duplicate","Unique"))</x:f>
      </x:c>
      <x:c r="U247" s="13"/>
      <x:c r="V247" s="13"/>
      <x:c r="W247" s="13"/>
      <x:c r="X247" s="14"/>
    </x:row>
    <x:row r="248">
      <x:c r="A248" s="13"/>
      <x:c r="B248" s="14"/>
      <x:c r="C248" s="76" t="str">
        <x:f>IF(B248="","",TEXT(B248,"mmm yyyy"))</x:f>
      </x:c>
      <x:c r="D248" s="13"/>
      <x:c r="E248" s="13"/>
      <x:c r="F248" s="13"/>
      <x:c r="G248" s="13"/>
      <x:c r="H248" s="13"/>
      <x:c r="I248" s="77"/>
      <x:c r="J248" s="77"/>
      <x:c r="K248" s="78" t="str">
        <x:f>IF(AND(I248="",J248=""),"",N(I248)-N(J248))</x:f>
      </x:c>
      <x:c r="L248" s="13"/>
      <x:c r="M248" s="76" t="str">
        <x:f>IF(E248="","",XLOOKUP(E248,'Lists &amp; COA'!$L$47:$L$95,'Lists &amp; COA'!$M$47:$M$95,""))</x:f>
      </x:c>
      <x:c r="N248" s="76" t="str">
        <x:f>IF(M248="","",IFERROR(VLOOKUP(M248,'Lists &amp; COA'!$A$6:$C$39,2,FALSE),"Review"))</x:f>
      </x:c>
      <x:c r="O248" s="76" t="str">
        <x:f>IF(OR(B248="",E248=""),"",IF(M248="","Review",IF(L248="","Review",IF(L248=M248,"No","Yes"))))</x:f>
      </x:c>
      <x:c r="P248" s="13"/>
      <x:c r="Q248" s="13"/>
      <x:c r="R248" s="13"/>
      <x:c r="S248" s="13"/>
      <x:c r="T248" s="76" t="str">
        <x:f>IF(A248="","",IF(COUNTIF($A$7:$A$1006,A248)&gt;1,"Possible Duplicate","Unique"))</x:f>
      </x:c>
      <x:c r="U248" s="13"/>
      <x:c r="V248" s="13"/>
      <x:c r="W248" s="13"/>
      <x:c r="X248" s="14"/>
    </x:row>
    <x:row r="249">
      <x:c r="A249" s="13"/>
      <x:c r="B249" s="14"/>
      <x:c r="C249" s="76" t="str">
        <x:f>IF(B249="","",TEXT(B249,"mmm yyyy"))</x:f>
      </x:c>
      <x:c r="D249" s="13"/>
      <x:c r="E249" s="13"/>
      <x:c r="F249" s="13"/>
      <x:c r="G249" s="13"/>
      <x:c r="H249" s="13"/>
      <x:c r="I249" s="77"/>
      <x:c r="J249" s="77"/>
      <x:c r="K249" s="78" t="str">
        <x:f>IF(AND(I249="",J249=""),"",N(I249)-N(J249))</x:f>
      </x:c>
      <x:c r="L249" s="13"/>
      <x:c r="M249" s="76" t="str">
        <x:f>IF(E249="","",XLOOKUP(E249,'Lists &amp; COA'!$L$47:$L$95,'Lists &amp; COA'!$M$47:$M$95,""))</x:f>
      </x:c>
      <x:c r="N249" s="76" t="str">
        <x:f>IF(M249="","",IFERROR(VLOOKUP(M249,'Lists &amp; COA'!$A$6:$C$39,2,FALSE),"Review"))</x:f>
      </x:c>
      <x:c r="O249" s="76" t="str">
        <x:f>IF(OR(B249="",E249=""),"",IF(M249="","Review",IF(L249="","Review",IF(L249=M249,"No","Yes"))))</x:f>
      </x:c>
      <x:c r="P249" s="13"/>
      <x:c r="Q249" s="13"/>
      <x:c r="R249" s="13"/>
      <x:c r="S249" s="13"/>
      <x:c r="T249" s="76" t="str">
        <x:f>IF(A249="","",IF(COUNTIF($A$7:$A$1006,A249)&gt;1,"Possible Duplicate","Unique"))</x:f>
      </x:c>
      <x:c r="U249" s="13"/>
      <x:c r="V249" s="13"/>
      <x:c r="W249" s="13"/>
      <x:c r="X249" s="14"/>
    </x:row>
    <x:row r="250">
      <x:c r="A250" s="13"/>
      <x:c r="B250" s="14"/>
      <x:c r="C250" s="76" t="str">
        <x:f>IF(B250="","",TEXT(B250,"mmm yyyy"))</x:f>
      </x:c>
      <x:c r="D250" s="13"/>
      <x:c r="E250" s="13"/>
      <x:c r="F250" s="13"/>
      <x:c r="G250" s="13"/>
      <x:c r="H250" s="13"/>
      <x:c r="I250" s="77"/>
      <x:c r="J250" s="77"/>
      <x:c r="K250" s="78" t="str">
        <x:f>IF(AND(I250="",J250=""),"",N(I250)-N(J250))</x:f>
      </x:c>
      <x:c r="L250" s="13"/>
      <x:c r="M250" s="76" t="str">
        <x:f>IF(E250="","",XLOOKUP(E250,'Lists &amp; COA'!$L$47:$L$95,'Lists &amp; COA'!$M$47:$M$95,""))</x:f>
      </x:c>
      <x:c r="N250" s="76" t="str">
        <x:f>IF(M250="","",IFERROR(VLOOKUP(M250,'Lists &amp; COA'!$A$6:$C$39,2,FALSE),"Review"))</x:f>
      </x:c>
      <x:c r="O250" s="76" t="str">
        <x:f>IF(OR(B250="",E250=""),"",IF(M250="","Review",IF(L250="","Review",IF(L250=M250,"No","Yes"))))</x:f>
      </x:c>
      <x:c r="P250" s="13"/>
      <x:c r="Q250" s="13"/>
      <x:c r="R250" s="13"/>
      <x:c r="S250" s="13"/>
      <x:c r="T250" s="76" t="str">
        <x:f>IF(A250="","",IF(COUNTIF($A$7:$A$1006,A250)&gt;1,"Possible Duplicate","Unique"))</x:f>
      </x:c>
      <x:c r="U250" s="13"/>
      <x:c r="V250" s="13"/>
      <x:c r="W250" s="13"/>
      <x:c r="X250" s="14"/>
    </x:row>
    <x:row r="251">
      <x:c r="A251" s="13"/>
      <x:c r="B251" s="14"/>
      <x:c r="C251" s="76" t="str">
        <x:f>IF(B251="","",TEXT(B251,"mmm yyyy"))</x:f>
      </x:c>
      <x:c r="D251" s="13"/>
      <x:c r="E251" s="13"/>
      <x:c r="F251" s="13"/>
      <x:c r="G251" s="13"/>
      <x:c r="H251" s="13"/>
      <x:c r="I251" s="77"/>
      <x:c r="J251" s="77"/>
      <x:c r="K251" s="78" t="str">
        <x:f>IF(AND(I251="",J251=""),"",N(I251)-N(J251))</x:f>
      </x:c>
      <x:c r="L251" s="13"/>
      <x:c r="M251" s="76" t="str">
        <x:f>IF(E251="","",XLOOKUP(E251,'Lists &amp; COA'!$L$47:$L$95,'Lists &amp; COA'!$M$47:$M$95,""))</x:f>
      </x:c>
      <x:c r="N251" s="76" t="str">
        <x:f>IF(M251="","",IFERROR(VLOOKUP(M251,'Lists &amp; COA'!$A$6:$C$39,2,FALSE),"Review"))</x:f>
      </x:c>
      <x:c r="O251" s="76" t="str">
        <x:f>IF(OR(B251="",E251=""),"",IF(M251="","Review",IF(L251="","Review",IF(L251=M251,"No","Yes"))))</x:f>
      </x:c>
      <x:c r="P251" s="13"/>
      <x:c r="Q251" s="13"/>
      <x:c r="R251" s="13"/>
      <x:c r="S251" s="13"/>
      <x:c r="T251" s="76" t="str">
        <x:f>IF(A251="","",IF(COUNTIF($A$7:$A$1006,A251)&gt;1,"Possible Duplicate","Unique"))</x:f>
      </x:c>
      <x:c r="U251" s="13"/>
      <x:c r="V251" s="13"/>
      <x:c r="W251" s="13"/>
      <x:c r="X251" s="14"/>
    </x:row>
    <x:row r="252">
      <x:c r="A252" s="13"/>
      <x:c r="B252" s="14"/>
      <x:c r="C252" s="76" t="str">
        <x:f>IF(B252="","",TEXT(B252,"mmm yyyy"))</x:f>
      </x:c>
      <x:c r="D252" s="13"/>
      <x:c r="E252" s="13"/>
      <x:c r="F252" s="13"/>
      <x:c r="G252" s="13"/>
      <x:c r="H252" s="13"/>
      <x:c r="I252" s="77"/>
      <x:c r="J252" s="77"/>
      <x:c r="K252" s="78" t="str">
        <x:f>IF(AND(I252="",J252=""),"",N(I252)-N(J252))</x:f>
      </x:c>
      <x:c r="L252" s="13"/>
      <x:c r="M252" s="76" t="str">
        <x:f>IF(E252="","",XLOOKUP(E252,'Lists &amp; COA'!$L$47:$L$95,'Lists &amp; COA'!$M$47:$M$95,""))</x:f>
      </x:c>
      <x:c r="N252" s="76" t="str">
        <x:f>IF(M252="","",IFERROR(VLOOKUP(M252,'Lists &amp; COA'!$A$6:$C$39,2,FALSE),"Review"))</x:f>
      </x:c>
      <x:c r="O252" s="76" t="str">
        <x:f>IF(OR(B252="",E252=""),"",IF(M252="","Review",IF(L252="","Review",IF(L252=M252,"No","Yes"))))</x:f>
      </x:c>
      <x:c r="P252" s="13"/>
      <x:c r="Q252" s="13"/>
      <x:c r="R252" s="13"/>
      <x:c r="S252" s="13"/>
      <x:c r="T252" s="76" t="str">
        <x:f>IF(A252="","",IF(COUNTIF($A$7:$A$1006,A252)&gt;1,"Possible Duplicate","Unique"))</x:f>
      </x:c>
      <x:c r="U252" s="13"/>
      <x:c r="V252" s="13"/>
      <x:c r="W252" s="13"/>
      <x:c r="X252" s="14"/>
    </x:row>
    <x:row r="253">
      <x:c r="A253" s="13"/>
      <x:c r="B253" s="14"/>
      <x:c r="C253" s="76" t="str">
        <x:f>IF(B253="","",TEXT(B253,"mmm yyyy"))</x:f>
      </x:c>
      <x:c r="D253" s="13"/>
      <x:c r="E253" s="13"/>
      <x:c r="F253" s="13"/>
      <x:c r="G253" s="13"/>
      <x:c r="H253" s="13"/>
      <x:c r="I253" s="77"/>
      <x:c r="J253" s="77"/>
      <x:c r="K253" s="78" t="str">
        <x:f>IF(AND(I253="",J253=""),"",N(I253)-N(J253))</x:f>
      </x:c>
      <x:c r="L253" s="13"/>
      <x:c r="M253" s="76" t="str">
        <x:f>IF(E253="","",XLOOKUP(E253,'Lists &amp; COA'!$L$47:$L$95,'Lists &amp; COA'!$M$47:$M$95,""))</x:f>
      </x:c>
      <x:c r="N253" s="76" t="str">
        <x:f>IF(M253="","",IFERROR(VLOOKUP(M253,'Lists &amp; COA'!$A$6:$C$39,2,FALSE),"Review"))</x:f>
      </x:c>
      <x:c r="O253" s="76" t="str">
        <x:f>IF(OR(B253="",E253=""),"",IF(M253="","Review",IF(L253="","Review",IF(L253=M253,"No","Yes"))))</x:f>
      </x:c>
      <x:c r="P253" s="13"/>
      <x:c r="Q253" s="13"/>
      <x:c r="R253" s="13"/>
      <x:c r="S253" s="13"/>
      <x:c r="T253" s="76" t="str">
        <x:f>IF(A253="","",IF(COUNTIF($A$7:$A$1006,A253)&gt;1,"Possible Duplicate","Unique"))</x:f>
      </x:c>
      <x:c r="U253" s="13"/>
      <x:c r="V253" s="13"/>
      <x:c r="W253" s="13"/>
      <x:c r="X253" s="14"/>
    </x:row>
    <x:row r="254">
      <x:c r="A254" s="13"/>
      <x:c r="B254" s="14"/>
      <x:c r="C254" s="76" t="str">
        <x:f>IF(B254="","",TEXT(B254,"mmm yyyy"))</x:f>
      </x:c>
      <x:c r="D254" s="13"/>
      <x:c r="E254" s="13"/>
      <x:c r="F254" s="13"/>
      <x:c r="G254" s="13"/>
      <x:c r="H254" s="13"/>
      <x:c r="I254" s="77"/>
      <x:c r="J254" s="77"/>
      <x:c r="K254" s="78" t="str">
        <x:f>IF(AND(I254="",J254=""),"",N(I254)-N(J254))</x:f>
      </x:c>
      <x:c r="L254" s="13"/>
      <x:c r="M254" s="76" t="str">
        <x:f>IF(E254="","",XLOOKUP(E254,'Lists &amp; COA'!$L$47:$L$95,'Lists &amp; COA'!$M$47:$M$95,""))</x:f>
      </x:c>
      <x:c r="N254" s="76" t="str">
        <x:f>IF(M254="","",IFERROR(VLOOKUP(M254,'Lists &amp; COA'!$A$6:$C$39,2,FALSE),"Review"))</x:f>
      </x:c>
      <x:c r="O254" s="76" t="str">
        <x:f>IF(OR(B254="",E254=""),"",IF(M254="","Review",IF(L254="","Review",IF(L254=M254,"No","Yes"))))</x:f>
      </x:c>
      <x:c r="P254" s="13"/>
      <x:c r="Q254" s="13"/>
      <x:c r="R254" s="13"/>
      <x:c r="S254" s="13"/>
      <x:c r="T254" s="76" t="str">
        <x:f>IF(A254="","",IF(COUNTIF($A$7:$A$1006,A254)&gt;1,"Possible Duplicate","Unique"))</x:f>
      </x:c>
      <x:c r="U254" s="13"/>
      <x:c r="V254" s="13"/>
      <x:c r="W254" s="13"/>
      <x:c r="X254" s="14"/>
    </x:row>
    <x:row r="255">
      <x:c r="A255" s="13"/>
      <x:c r="B255" s="14"/>
      <x:c r="C255" s="76" t="str">
        <x:f>IF(B255="","",TEXT(B255,"mmm yyyy"))</x:f>
      </x:c>
      <x:c r="D255" s="13"/>
      <x:c r="E255" s="13"/>
      <x:c r="F255" s="13"/>
      <x:c r="G255" s="13"/>
      <x:c r="H255" s="13"/>
      <x:c r="I255" s="77"/>
      <x:c r="J255" s="77"/>
      <x:c r="K255" s="78" t="str">
        <x:f>IF(AND(I255="",J255=""),"",N(I255)-N(J255))</x:f>
      </x:c>
      <x:c r="L255" s="13"/>
      <x:c r="M255" s="76" t="str">
        <x:f>IF(E255="","",XLOOKUP(E255,'Lists &amp; COA'!$L$47:$L$95,'Lists &amp; COA'!$M$47:$M$95,""))</x:f>
      </x:c>
      <x:c r="N255" s="76" t="str">
        <x:f>IF(M255="","",IFERROR(VLOOKUP(M255,'Lists &amp; COA'!$A$6:$C$39,2,FALSE),"Review"))</x:f>
      </x:c>
      <x:c r="O255" s="76" t="str">
        <x:f>IF(OR(B255="",E255=""),"",IF(M255="","Review",IF(L255="","Review",IF(L255=M255,"No","Yes"))))</x:f>
      </x:c>
      <x:c r="P255" s="13"/>
      <x:c r="Q255" s="13"/>
      <x:c r="R255" s="13"/>
      <x:c r="S255" s="13"/>
      <x:c r="T255" s="76" t="str">
        <x:f>IF(A255="","",IF(COUNTIF($A$7:$A$1006,A255)&gt;1,"Possible Duplicate","Unique"))</x:f>
      </x:c>
      <x:c r="U255" s="13"/>
      <x:c r="V255" s="13"/>
      <x:c r="W255" s="13"/>
      <x:c r="X255" s="14"/>
    </x:row>
    <x:row r="256">
      <x:c r="A256" s="13"/>
      <x:c r="B256" s="14"/>
      <x:c r="C256" s="76" t="str">
        <x:f>IF(B256="","",TEXT(B256,"mmm yyyy"))</x:f>
      </x:c>
      <x:c r="D256" s="13"/>
      <x:c r="E256" s="13"/>
      <x:c r="F256" s="13"/>
      <x:c r="G256" s="13"/>
      <x:c r="H256" s="13"/>
      <x:c r="I256" s="77"/>
      <x:c r="J256" s="77"/>
      <x:c r="K256" s="78" t="str">
        <x:f>IF(AND(I256="",J256=""),"",N(I256)-N(J256))</x:f>
      </x:c>
      <x:c r="L256" s="13"/>
      <x:c r="M256" s="76" t="str">
        <x:f>IF(E256="","",XLOOKUP(E256,'Lists &amp; COA'!$L$47:$L$95,'Lists &amp; COA'!$M$47:$M$95,""))</x:f>
      </x:c>
      <x:c r="N256" s="76" t="str">
        <x:f>IF(M256="","",IFERROR(VLOOKUP(M256,'Lists &amp; COA'!$A$6:$C$39,2,FALSE),"Review"))</x:f>
      </x:c>
      <x:c r="O256" s="76" t="str">
        <x:f>IF(OR(B256="",E256=""),"",IF(M256="","Review",IF(L256="","Review",IF(L256=M256,"No","Yes"))))</x:f>
      </x:c>
      <x:c r="P256" s="13"/>
      <x:c r="Q256" s="13"/>
      <x:c r="R256" s="13"/>
      <x:c r="S256" s="13"/>
      <x:c r="T256" s="76" t="str">
        <x:f>IF(A256="","",IF(COUNTIF($A$7:$A$1006,A256)&gt;1,"Possible Duplicate","Unique"))</x:f>
      </x:c>
      <x:c r="U256" s="13"/>
      <x:c r="V256" s="13"/>
      <x:c r="W256" s="13"/>
      <x:c r="X256" s="14"/>
    </x:row>
    <x:row r="257">
      <x:c r="A257" s="13"/>
      <x:c r="B257" s="14"/>
      <x:c r="C257" s="76" t="str">
        <x:f>IF(B257="","",TEXT(B257,"mmm yyyy"))</x:f>
      </x:c>
      <x:c r="D257" s="13"/>
      <x:c r="E257" s="13"/>
      <x:c r="F257" s="13"/>
      <x:c r="G257" s="13"/>
      <x:c r="H257" s="13"/>
      <x:c r="I257" s="77"/>
      <x:c r="J257" s="77"/>
      <x:c r="K257" s="78" t="str">
        <x:f>IF(AND(I257="",J257=""),"",N(I257)-N(J257))</x:f>
      </x:c>
      <x:c r="L257" s="13"/>
      <x:c r="M257" s="76" t="str">
        <x:f>IF(E257="","",XLOOKUP(E257,'Lists &amp; COA'!$L$47:$L$95,'Lists &amp; COA'!$M$47:$M$95,""))</x:f>
      </x:c>
      <x:c r="N257" s="76" t="str">
        <x:f>IF(M257="","",IFERROR(VLOOKUP(M257,'Lists &amp; COA'!$A$6:$C$39,2,FALSE),"Review"))</x:f>
      </x:c>
      <x:c r="O257" s="76" t="str">
        <x:f>IF(OR(B257="",E257=""),"",IF(M257="","Review",IF(L257="","Review",IF(L257=M257,"No","Yes"))))</x:f>
      </x:c>
      <x:c r="P257" s="13"/>
      <x:c r="Q257" s="13"/>
      <x:c r="R257" s="13"/>
      <x:c r="S257" s="13"/>
      <x:c r="T257" s="76" t="str">
        <x:f>IF(A257="","",IF(COUNTIF($A$7:$A$1006,A257)&gt;1,"Possible Duplicate","Unique"))</x:f>
      </x:c>
      <x:c r="U257" s="13"/>
      <x:c r="V257" s="13"/>
      <x:c r="W257" s="13"/>
      <x:c r="X257" s="14"/>
    </x:row>
    <x:row r="258">
      <x:c r="A258" s="13"/>
      <x:c r="B258" s="14"/>
      <x:c r="C258" s="76" t="str">
        <x:f>IF(B258="","",TEXT(B258,"mmm yyyy"))</x:f>
      </x:c>
      <x:c r="D258" s="13"/>
      <x:c r="E258" s="13"/>
      <x:c r="F258" s="13"/>
      <x:c r="G258" s="13"/>
      <x:c r="H258" s="13"/>
      <x:c r="I258" s="77"/>
      <x:c r="J258" s="77"/>
      <x:c r="K258" s="78" t="str">
        <x:f>IF(AND(I258="",J258=""),"",N(I258)-N(J258))</x:f>
      </x:c>
      <x:c r="L258" s="13"/>
      <x:c r="M258" s="76" t="str">
        <x:f>IF(E258="","",XLOOKUP(E258,'Lists &amp; COA'!$L$47:$L$95,'Lists &amp; COA'!$M$47:$M$95,""))</x:f>
      </x:c>
      <x:c r="N258" s="76" t="str">
        <x:f>IF(M258="","",IFERROR(VLOOKUP(M258,'Lists &amp; COA'!$A$6:$C$39,2,FALSE),"Review"))</x:f>
      </x:c>
      <x:c r="O258" s="76" t="str">
        <x:f>IF(OR(B258="",E258=""),"",IF(M258="","Review",IF(L258="","Review",IF(L258=M258,"No","Yes"))))</x:f>
      </x:c>
      <x:c r="P258" s="13"/>
      <x:c r="Q258" s="13"/>
      <x:c r="R258" s="13"/>
      <x:c r="S258" s="13"/>
      <x:c r="T258" s="76" t="str">
        <x:f>IF(A258="","",IF(COUNTIF($A$7:$A$1006,A258)&gt;1,"Possible Duplicate","Unique"))</x:f>
      </x:c>
      <x:c r="U258" s="13"/>
      <x:c r="V258" s="13"/>
      <x:c r="W258" s="13"/>
      <x:c r="X258" s="14"/>
    </x:row>
    <x:row r="259">
      <x:c r="A259" s="13"/>
      <x:c r="B259" s="14"/>
      <x:c r="C259" s="76" t="str">
        <x:f>IF(B259="","",TEXT(B259,"mmm yyyy"))</x:f>
      </x:c>
      <x:c r="D259" s="13"/>
      <x:c r="E259" s="13"/>
      <x:c r="F259" s="13"/>
      <x:c r="G259" s="13"/>
      <x:c r="H259" s="13"/>
      <x:c r="I259" s="77"/>
      <x:c r="J259" s="77"/>
      <x:c r="K259" s="78" t="str">
        <x:f>IF(AND(I259="",J259=""),"",N(I259)-N(J259))</x:f>
      </x:c>
      <x:c r="L259" s="13"/>
      <x:c r="M259" s="76" t="str">
        <x:f>IF(E259="","",XLOOKUP(E259,'Lists &amp; COA'!$L$47:$L$95,'Lists &amp; COA'!$M$47:$M$95,""))</x:f>
      </x:c>
      <x:c r="N259" s="76" t="str">
        <x:f>IF(M259="","",IFERROR(VLOOKUP(M259,'Lists &amp; COA'!$A$6:$C$39,2,FALSE),"Review"))</x:f>
      </x:c>
      <x:c r="O259" s="76" t="str">
        <x:f>IF(OR(B259="",E259=""),"",IF(M259="","Review",IF(L259="","Review",IF(L259=M259,"No","Yes"))))</x:f>
      </x:c>
      <x:c r="P259" s="13"/>
      <x:c r="Q259" s="13"/>
      <x:c r="R259" s="13"/>
      <x:c r="S259" s="13"/>
      <x:c r="T259" s="76" t="str">
        <x:f>IF(A259="","",IF(COUNTIF($A$7:$A$1006,A259)&gt;1,"Possible Duplicate","Unique"))</x:f>
      </x:c>
      <x:c r="U259" s="13"/>
      <x:c r="V259" s="13"/>
      <x:c r="W259" s="13"/>
      <x:c r="X259" s="14"/>
    </x:row>
    <x:row r="260">
      <x:c r="A260" s="13"/>
      <x:c r="B260" s="14"/>
      <x:c r="C260" s="76" t="str">
        <x:f>IF(B260="","",TEXT(B260,"mmm yyyy"))</x:f>
      </x:c>
      <x:c r="D260" s="13"/>
      <x:c r="E260" s="13"/>
      <x:c r="F260" s="13"/>
      <x:c r="G260" s="13"/>
      <x:c r="H260" s="13"/>
      <x:c r="I260" s="77"/>
      <x:c r="J260" s="77"/>
      <x:c r="K260" s="78" t="str">
        <x:f>IF(AND(I260="",J260=""),"",N(I260)-N(J260))</x:f>
      </x:c>
      <x:c r="L260" s="13"/>
      <x:c r="M260" s="76" t="str">
        <x:f>IF(E260="","",XLOOKUP(E260,'Lists &amp; COA'!$L$47:$L$95,'Lists &amp; COA'!$M$47:$M$95,""))</x:f>
      </x:c>
      <x:c r="N260" s="76" t="str">
        <x:f>IF(M260="","",IFERROR(VLOOKUP(M260,'Lists &amp; COA'!$A$6:$C$39,2,FALSE),"Review"))</x:f>
      </x:c>
      <x:c r="O260" s="76" t="str">
        <x:f>IF(OR(B260="",E260=""),"",IF(M260="","Review",IF(L260="","Review",IF(L260=M260,"No","Yes"))))</x:f>
      </x:c>
      <x:c r="P260" s="13"/>
      <x:c r="Q260" s="13"/>
      <x:c r="R260" s="13"/>
      <x:c r="S260" s="13"/>
      <x:c r="T260" s="76" t="str">
        <x:f>IF(A260="","",IF(COUNTIF($A$7:$A$1006,A260)&gt;1,"Possible Duplicate","Unique"))</x:f>
      </x:c>
      <x:c r="U260" s="13"/>
      <x:c r="V260" s="13"/>
      <x:c r="W260" s="13"/>
      <x:c r="X260" s="14"/>
    </x:row>
    <x:row r="261">
      <x:c r="A261" s="13"/>
      <x:c r="B261" s="14"/>
      <x:c r="C261" s="76" t="str">
        <x:f>IF(B261="","",TEXT(B261,"mmm yyyy"))</x:f>
      </x:c>
      <x:c r="D261" s="13"/>
      <x:c r="E261" s="13"/>
      <x:c r="F261" s="13"/>
      <x:c r="G261" s="13"/>
      <x:c r="H261" s="13"/>
      <x:c r="I261" s="77"/>
      <x:c r="J261" s="77"/>
      <x:c r="K261" s="78" t="str">
        <x:f>IF(AND(I261="",J261=""),"",N(I261)-N(J261))</x:f>
      </x:c>
      <x:c r="L261" s="13"/>
      <x:c r="M261" s="76" t="str">
        <x:f>IF(E261="","",XLOOKUP(E261,'Lists &amp; COA'!$L$47:$L$95,'Lists &amp; COA'!$M$47:$M$95,""))</x:f>
      </x:c>
      <x:c r="N261" s="76" t="str">
        <x:f>IF(M261="","",IFERROR(VLOOKUP(M261,'Lists &amp; COA'!$A$6:$C$39,2,FALSE),"Review"))</x:f>
      </x:c>
      <x:c r="O261" s="76" t="str">
        <x:f>IF(OR(B261="",E261=""),"",IF(M261="","Review",IF(L261="","Review",IF(L261=M261,"No","Yes"))))</x:f>
      </x:c>
      <x:c r="P261" s="13"/>
      <x:c r="Q261" s="13"/>
      <x:c r="R261" s="13"/>
      <x:c r="S261" s="13"/>
      <x:c r="T261" s="76" t="str">
        <x:f>IF(A261="","",IF(COUNTIF($A$7:$A$1006,A261)&gt;1,"Possible Duplicate","Unique"))</x:f>
      </x:c>
      <x:c r="U261" s="13"/>
      <x:c r="V261" s="13"/>
      <x:c r="W261" s="13"/>
      <x:c r="X261" s="14"/>
    </x:row>
    <x:row r="262">
      <x:c r="A262" s="13"/>
      <x:c r="B262" s="14"/>
      <x:c r="C262" s="76" t="str">
        <x:f>IF(B262="","",TEXT(B262,"mmm yyyy"))</x:f>
      </x:c>
      <x:c r="D262" s="13"/>
      <x:c r="E262" s="13"/>
      <x:c r="F262" s="13"/>
      <x:c r="G262" s="13"/>
      <x:c r="H262" s="13"/>
      <x:c r="I262" s="77"/>
      <x:c r="J262" s="77"/>
      <x:c r="K262" s="78" t="str">
        <x:f>IF(AND(I262="",J262=""),"",N(I262)-N(J262))</x:f>
      </x:c>
      <x:c r="L262" s="13"/>
      <x:c r="M262" s="76" t="str">
        <x:f>IF(E262="","",XLOOKUP(E262,'Lists &amp; COA'!$L$47:$L$95,'Lists &amp; COA'!$M$47:$M$95,""))</x:f>
      </x:c>
      <x:c r="N262" s="76" t="str">
        <x:f>IF(M262="","",IFERROR(VLOOKUP(M262,'Lists &amp; COA'!$A$6:$C$39,2,FALSE),"Review"))</x:f>
      </x:c>
      <x:c r="O262" s="76" t="str">
        <x:f>IF(OR(B262="",E262=""),"",IF(M262="","Review",IF(L262="","Review",IF(L262=M262,"No","Yes"))))</x:f>
      </x:c>
      <x:c r="P262" s="13"/>
      <x:c r="Q262" s="13"/>
      <x:c r="R262" s="13"/>
      <x:c r="S262" s="13"/>
      <x:c r="T262" s="76" t="str">
        <x:f>IF(A262="","",IF(COUNTIF($A$7:$A$1006,A262)&gt;1,"Possible Duplicate","Unique"))</x:f>
      </x:c>
      <x:c r="U262" s="13"/>
      <x:c r="V262" s="13"/>
      <x:c r="W262" s="13"/>
      <x:c r="X262" s="14"/>
    </x:row>
    <x:row r="263">
      <x:c r="A263" s="13"/>
      <x:c r="B263" s="14"/>
      <x:c r="C263" s="76" t="str">
        <x:f>IF(B263="","",TEXT(B263,"mmm yyyy"))</x:f>
      </x:c>
      <x:c r="D263" s="13"/>
      <x:c r="E263" s="13"/>
      <x:c r="F263" s="13"/>
      <x:c r="G263" s="13"/>
      <x:c r="H263" s="13"/>
      <x:c r="I263" s="77"/>
      <x:c r="J263" s="77"/>
      <x:c r="K263" s="78" t="str">
        <x:f>IF(AND(I263="",J263=""),"",N(I263)-N(J263))</x:f>
      </x:c>
      <x:c r="L263" s="13"/>
      <x:c r="M263" s="76" t="str">
        <x:f>IF(E263="","",XLOOKUP(E263,'Lists &amp; COA'!$L$47:$L$95,'Lists &amp; COA'!$M$47:$M$95,""))</x:f>
      </x:c>
      <x:c r="N263" s="76" t="str">
        <x:f>IF(M263="","",IFERROR(VLOOKUP(M263,'Lists &amp; COA'!$A$6:$C$39,2,FALSE),"Review"))</x:f>
      </x:c>
      <x:c r="O263" s="76" t="str">
        <x:f>IF(OR(B263="",E263=""),"",IF(M263="","Review",IF(L263="","Review",IF(L263=M263,"No","Yes"))))</x:f>
      </x:c>
      <x:c r="P263" s="13"/>
      <x:c r="Q263" s="13"/>
      <x:c r="R263" s="13"/>
      <x:c r="S263" s="13"/>
      <x:c r="T263" s="76" t="str">
        <x:f>IF(A263="","",IF(COUNTIF($A$7:$A$1006,A263)&gt;1,"Possible Duplicate","Unique"))</x:f>
      </x:c>
      <x:c r="U263" s="13"/>
      <x:c r="V263" s="13"/>
      <x:c r="W263" s="13"/>
      <x:c r="X263" s="14"/>
    </x:row>
    <x:row r="264">
      <x:c r="A264" s="13"/>
      <x:c r="B264" s="14"/>
      <x:c r="C264" s="76" t="str">
        <x:f>IF(B264="","",TEXT(B264,"mmm yyyy"))</x:f>
      </x:c>
      <x:c r="D264" s="13"/>
      <x:c r="E264" s="13"/>
      <x:c r="F264" s="13"/>
      <x:c r="G264" s="13"/>
      <x:c r="H264" s="13"/>
      <x:c r="I264" s="77"/>
      <x:c r="J264" s="77"/>
      <x:c r="K264" s="78" t="str">
        <x:f>IF(AND(I264="",J264=""),"",N(I264)-N(J264))</x:f>
      </x:c>
      <x:c r="L264" s="13"/>
      <x:c r="M264" s="76" t="str">
        <x:f>IF(E264="","",XLOOKUP(E264,'Lists &amp; COA'!$L$47:$L$95,'Lists &amp; COA'!$M$47:$M$95,""))</x:f>
      </x:c>
      <x:c r="N264" s="76" t="str">
        <x:f>IF(M264="","",IFERROR(VLOOKUP(M264,'Lists &amp; COA'!$A$6:$C$39,2,FALSE),"Review"))</x:f>
      </x:c>
      <x:c r="O264" s="76" t="str">
        <x:f>IF(OR(B264="",E264=""),"",IF(M264="","Review",IF(L264="","Review",IF(L264=M264,"No","Yes"))))</x:f>
      </x:c>
      <x:c r="P264" s="13"/>
      <x:c r="Q264" s="13"/>
      <x:c r="R264" s="13"/>
      <x:c r="S264" s="13"/>
      <x:c r="T264" s="76" t="str">
        <x:f>IF(A264="","",IF(COUNTIF($A$7:$A$1006,A264)&gt;1,"Possible Duplicate","Unique"))</x:f>
      </x:c>
      <x:c r="U264" s="13"/>
      <x:c r="V264" s="13"/>
      <x:c r="W264" s="13"/>
      <x:c r="X264" s="14"/>
    </x:row>
    <x:row r="265">
      <x:c r="A265" s="13"/>
      <x:c r="B265" s="14"/>
      <x:c r="C265" s="76" t="str">
        <x:f>IF(B265="","",TEXT(B265,"mmm yyyy"))</x:f>
      </x:c>
      <x:c r="D265" s="13"/>
      <x:c r="E265" s="13"/>
      <x:c r="F265" s="13"/>
      <x:c r="G265" s="13"/>
      <x:c r="H265" s="13"/>
      <x:c r="I265" s="77"/>
      <x:c r="J265" s="77"/>
      <x:c r="K265" s="78" t="str">
        <x:f>IF(AND(I265="",J265=""),"",N(I265)-N(J265))</x:f>
      </x:c>
      <x:c r="L265" s="13"/>
      <x:c r="M265" s="76" t="str">
        <x:f>IF(E265="","",XLOOKUP(E265,'Lists &amp; COA'!$L$47:$L$95,'Lists &amp; COA'!$M$47:$M$95,""))</x:f>
      </x:c>
      <x:c r="N265" s="76" t="str">
        <x:f>IF(M265="","",IFERROR(VLOOKUP(M265,'Lists &amp; COA'!$A$6:$C$39,2,FALSE),"Review"))</x:f>
      </x:c>
      <x:c r="O265" s="76" t="str">
        <x:f>IF(OR(B265="",E265=""),"",IF(M265="","Review",IF(L265="","Review",IF(L265=M265,"No","Yes"))))</x:f>
      </x:c>
      <x:c r="P265" s="13"/>
      <x:c r="Q265" s="13"/>
      <x:c r="R265" s="13"/>
      <x:c r="S265" s="13"/>
      <x:c r="T265" s="76" t="str">
        <x:f>IF(A265="","",IF(COUNTIF($A$7:$A$1006,A265)&gt;1,"Possible Duplicate","Unique"))</x:f>
      </x:c>
      <x:c r="U265" s="13"/>
      <x:c r="V265" s="13"/>
      <x:c r="W265" s="13"/>
      <x:c r="X265" s="14"/>
    </x:row>
    <x:row r="266">
      <x:c r="A266" s="13"/>
      <x:c r="B266" s="14"/>
      <x:c r="C266" s="76" t="str">
        <x:f>IF(B266="","",TEXT(B266,"mmm yyyy"))</x:f>
      </x:c>
      <x:c r="D266" s="13"/>
      <x:c r="E266" s="13"/>
      <x:c r="F266" s="13"/>
      <x:c r="G266" s="13"/>
      <x:c r="H266" s="13"/>
      <x:c r="I266" s="77"/>
      <x:c r="J266" s="77"/>
      <x:c r="K266" s="78" t="str">
        <x:f>IF(AND(I266="",J266=""),"",N(I266)-N(J266))</x:f>
      </x:c>
      <x:c r="L266" s="13"/>
      <x:c r="M266" s="76" t="str">
        <x:f>IF(E266="","",XLOOKUP(E266,'Lists &amp; COA'!$L$47:$L$95,'Lists &amp; COA'!$M$47:$M$95,""))</x:f>
      </x:c>
      <x:c r="N266" s="76" t="str">
        <x:f>IF(M266="","",IFERROR(VLOOKUP(M266,'Lists &amp; COA'!$A$6:$C$39,2,FALSE),"Review"))</x:f>
      </x:c>
      <x:c r="O266" s="76" t="str">
        <x:f>IF(OR(B266="",E266=""),"",IF(M266="","Review",IF(L266="","Review",IF(L266=M266,"No","Yes"))))</x:f>
      </x:c>
      <x:c r="P266" s="13"/>
      <x:c r="Q266" s="13"/>
      <x:c r="R266" s="13"/>
      <x:c r="S266" s="13"/>
      <x:c r="T266" s="76" t="str">
        <x:f>IF(A266="","",IF(COUNTIF($A$7:$A$1006,A266)&gt;1,"Possible Duplicate","Unique"))</x:f>
      </x:c>
      <x:c r="U266" s="13"/>
      <x:c r="V266" s="13"/>
      <x:c r="W266" s="13"/>
      <x:c r="X266" s="14"/>
    </x:row>
    <x:row r="267">
      <x:c r="A267" s="13"/>
      <x:c r="B267" s="14"/>
      <x:c r="C267" s="76" t="str">
        <x:f>IF(B267="","",TEXT(B267,"mmm yyyy"))</x:f>
      </x:c>
      <x:c r="D267" s="13"/>
      <x:c r="E267" s="13"/>
      <x:c r="F267" s="13"/>
      <x:c r="G267" s="13"/>
      <x:c r="H267" s="13"/>
      <x:c r="I267" s="77"/>
      <x:c r="J267" s="77"/>
      <x:c r="K267" s="78" t="str">
        <x:f>IF(AND(I267="",J267=""),"",N(I267)-N(J267))</x:f>
      </x:c>
      <x:c r="L267" s="13"/>
      <x:c r="M267" s="76" t="str">
        <x:f>IF(E267="","",XLOOKUP(E267,'Lists &amp; COA'!$L$47:$L$95,'Lists &amp; COA'!$M$47:$M$95,""))</x:f>
      </x:c>
      <x:c r="N267" s="76" t="str">
        <x:f>IF(M267="","",IFERROR(VLOOKUP(M267,'Lists &amp; COA'!$A$6:$C$39,2,FALSE),"Review"))</x:f>
      </x:c>
      <x:c r="O267" s="76" t="str">
        <x:f>IF(OR(B267="",E267=""),"",IF(M267="","Review",IF(L267="","Review",IF(L267=M267,"No","Yes"))))</x:f>
      </x:c>
      <x:c r="P267" s="13"/>
      <x:c r="Q267" s="13"/>
      <x:c r="R267" s="13"/>
      <x:c r="S267" s="13"/>
      <x:c r="T267" s="76" t="str">
        <x:f>IF(A267="","",IF(COUNTIF($A$7:$A$1006,A267)&gt;1,"Possible Duplicate","Unique"))</x:f>
      </x:c>
      <x:c r="U267" s="13"/>
      <x:c r="V267" s="13"/>
      <x:c r="W267" s="13"/>
      <x:c r="X267" s="14"/>
    </x:row>
    <x:row r="268">
      <x:c r="A268" s="13"/>
      <x:c r="B268" s="14"/>
      <x:c r="C268" s="76" t="str">
        <x:f>IF(B268="","",TEXT(B268,"mmm yyyy"))</x:f>
      </x:c>
      <x:c r="D268" s="13"/>
      <x:c r="E268" s="13"/>
      <x:c r="F268" s="13"/>
      <x:c r="G268" s="13"/>
      <x:c r="H268" s="13"/>
      <x:c r="I268" s="77"/>
      <x:c r="J268" s="77"/>
      <x:c r="K268" s="78" t="str">
        <x:f>IF(AND(I268="",J268=""),"",N(I268)-N(J268))</x:f>
      </x:c>
      <x:c r="L268" s="13"/>
      <x:c r="M268" s="76" t="str">
        <x:f>IF(E268="","",XLOOKUP(E268,'Lists &amp; COA'!$L$47:$L$95,'Lists &amp; COA'!$M$47:$M$95,""))</x:f>
      </x:c>
      <x:c r="N268" s="76" t="str">
        <x:f>IF(M268="","",IFERROR(VLOOKUP(M268,'Lists &amp; COA'!$A$6:$C$39,2,FALSE),"Review"))</x:f>
      </x:c>
      <x:c r="O268" s="76" t="str">
        <x:f>IF(OR(B268="",E268=""),"",IF(M268="","Review",IF(L268="","Review",IF(L268=M268,"No","Yes"))))</x:f>
      </x:c>
      <x:c r="P268" s="13"/>
      <x:c r="Q268" s="13"/>
      <x:c r="R268" s="13"/>
      <x:c r="S268" s="13"/>
      <x:c r="T268" s="76" t="str">
        <x:f>IF(A268="","",IF(COUNTIF($A$7:$A$1006,A268)&gt;1,"Possible Duplicate","Unique"))</x:f>
      </x:c>
      <x:c r="U268" s="13"/>
      <x:c r="V268" s="13"/>
      <x:c r="W268" s="13"/>
      <x:c r="X268" s="14"/>
    </x:row>
    <x:row r="269">
      <x:c r="A269" s="13"/>
      <x:c r="B269" s="14"/>
      <x:c r="C269" s="76" t="str">
        <x:f>IF(B269="","",TEXT(B269,"mmm yyyy"))</x:f>
      </x:c>
      <x:c r="D269" s="13"/>
      <x:c r="E269" s="13"/>
      <x:c r="F269" s="13"/>
      <x:c r="G269" s="13"/>
      <x:c r="H269" s="13"/>
      <x:c r="I269" s="77"/>
      <x:c r="J269" s="77"/>
      <x:c r="K269" s="78" t="str">
        <x:f>IF(AND(I269="",J269=""),"",N(I269)-N(J269))</x:f>
      </x:c>
      <x:c r="L269" s="13"/>
      <x:c r="M269" s="76" t="str">
        <x:f>IF(E269="","",XLOOKUP(E269,'Lists &amp; COA'!$L$47:$L$95,'Lists &amp; COA'!$M$47:$M$95,""))</x:f>
      </x:c>
      <x:c r="N269" s="76" t="str">
        <x:f>IF(M269="","",IFERROR(VLOOKUP(M269,'Lists &amp; COA'!$A$6:$C$39,2,FALSE),"Review"))</x:f>
      </x:c>
      <x:c r="O269" s="76" t="str">
        <x:f>IF(OR(B269="",E269=""),"",IF(M269="","Review",IF(L269="","Review",IF(L269=M269,"No","Yes"))))</x:f>
      </x:c>
      <x:c r="P269" s="13"/>
      <x:c r="Q269" s="13"/>
      <x:c r="R269" s="13"/>
      <x:c r="S269" s="13"/>
      <x:c r="T269" s="76" t="str">
        <x:f>IF(A269="","",IF(COUNTIF($A$7:$A$1006,A269)&gt;1,"Possible Duplicate","Unique"))</x:f>
      </x:c>
      <x:c r="U269" s="13"/>
      <x:c r="V269" s="13"/>
      <x:c r="W269" s="13"/>
      <x:c r="X269" s="14"/>
    </x:row>
    <x:row r="270">
      <x:c r="A270" s="13"/>
      <x:c r="B270" s="14"/>
      <x:c r="C270" s="76" t="str">
        <x:f>IF(B270="","",TEXT(B270,"mmm yyyy"))</x:f>
      </x:c>
      <x:c r="D270" s="13"/>
      <x:c r="E270" s="13"/>
      <x:c r="F270" s="13"/>
      <x:c r="G270" s="13"/>
      <x:c r="H270" s="13"/>
      <x:c r="I270" s="77"/>
      <x:c r="J270" s="77"/>
      <x:c r="K270" s="78" t="str">
        <x:f>IF(AND(I270="",J270=""),"",N(I270)-N(J270))</x:f>
      </x:c>
      <x:c r="L270" s="13"/>
      <x:c r="M270" s="76" t="str">
        <x:f>IF(E270="","",XLOOKUP(E270,'Lists &amp; COA'!$L$47:$L$95,'Lists &amp; COA'!$M$47:$M$95,""))</x:f>
      </x:c>
      <x:c r="N270" s="76" t="str">
        <x:f>IF(M270="","",IFERROR(VLOOKUP(M270,'Lists &amp; COA'!$A$6:$C$39,2,FALSE),"Review"))</x:f>
      </x:c>
      <x:c r="O270" s="76" t="str">
        <x:f>IF(OR(B270="",E270=""),"",IF(M270="","Review",IF(L270="","Review",IF(L270=M270,"No","Yes"))))</x:f>
      </x:c>
      <x:c r="P270" s="13"/>
      <x:c r="Q270" s="13"/>
      <x:c r="R270" s="13"/>
      <x:c r="S270" s="13"/>
      <x:c r="T270" s="76" t="str">
        <x:f>IF(A270="","",IF(COUNTIF($A$7:$A$1006,A270)&gt;1,"Possible Duplicate","Unique"))</x:f>
      </x:c>
      <x:c r="U270" s="13"/>
      <x:c r="V270" s="13"/>
      <x:c r="W270" s="13"/>
      <x:c r="X270" s="14"/>
    </x:row>
    <x:row r="271">
      <x:c r="A271" s="13"/>
      <x:c r="B271" s="14"/>
      <x:c r="C271" s="76" t="str">
        <x:f>IF(B271="","",TEXT(B271,"mmm yyyy"))</x:f>
      </x:c>
      <x:c r="D271" s="13"/>
      <x:c r="E271" s="13"/>
      <x:c r="F271" s="13"/>
      <x:c r="G271" s="13"/>
      <x:c r="H271" s="13"/>
      <x:c r="I271" s="77"/>
      <x:c r="J271" s="77"/>
      <x:c r="K271" s="78" t="str">
        <x:f>IF(AND(I271="",J271=""),"",N(I271)-N(J271))</x:f>
      </x:c>
      <x:c r="L271" s="13"/>
      <x:c r="M271" s="76" t="str">
        <x:f>IF(E271="","",XLOOKUP(E271,'Lists &amp; COA'!$L$47:$L$95,'Lists &amp; COA'!$M$47:$M$95,""))</x:f>
      </x:c>
      <x:c r="N271" s="76" t="str">
        <x:f>IF(M271="","",IFERROR(VLOOKUP(M271,'Lists &amp; COA'!$A$6:$C$39,2,FALSE),"Review"))</x:f>
      </x:c>
      <x:c r="O271" s="76" t="str">
        <x:f>IF(OR(B271="",E271=""),"",IF(M271="","Review",IF(L271="","Review",IF(L271=M271,"No","Yes"))))</x:f>
      </x:c>
      <x:c r="P271" s="13"/>
      <x:c r="Q271" s="13"/>
      <x:c r="R271" s="13"/>
      <x:c r="S271" s="13"/>
      <x:c r="T271" s="76" t="str">
        <x:f>IF(A271="","",IF(COUNTIF($A$7:$A$1006,A271)&gt;1,"Possible Duplicate","Unique"))</x:f>
      </x:c>
      <x:c r="U271" s="13"/>
      <x:c r="V271" s="13"/>
      <x:c r="W271" s="13"/>
      <x:c r="X271" s="14"/>
    </x:row>
    <x:row r="272">
      <x:c r="A272" s="13"/>
      <x:c r="B272" s="14"/>
      <x:c r="C272" s="76" t="str">
        <x:f>IF(B272="","",TEXT(B272,"mmm yyyy"))</x:f>
      </x:c>
      <x:c r="D272" s="13"/>
      <x:c r="E272" s="13"/>
      <x:c r="F272" s="13"/>
      <x:c r="G272" s="13"/>
      <x:c r="H272" s="13"/>
      <x:c r="I272" s="77"/>
      <x:c r="J272" s="77"/>
      <x:c r="K272" s="78" t="str">
        <x:f>IF(AND(I272="",J272=""),"",N(I272)-N(J272))</x:f>
      </x:c>
      <x:c r="L272" s="13"/>
      <x:c r="M272" s="76" t="str">
        <x:f>IF(E272="","",XLOOKUP(E272,'Lists &amp; COA'!$L$47:$L$95,'Lists &amp; COA'!$M$47:$M$95,""))</x:f>
      </x:c>
      <x:c r="N272" s="76" t="str">
        <x:f>IF(M272="","",IFERROR(VLOOKUP(M272,'Lists &amp; COA'!$A$6:$C$39,2,FALSE),"Review"))</x:f>
      </x:c>
      <x:c r="O272" s="76" t="str">
        <x:f>IF(OR(B272="",E272=""),"",IF(M272="","Review",IF(L272="","Review",IF(L272=M272,"No","Yes"))))</x:f>
      </x:c>
      <x:c r="P272" s="13"/>
      <x:c r="Q272" s="13"/>
      <x:c r="R272" s="13"/>
      <x:c r="S272" s="13"/>
      <x:c r="T272" s="76" t="str">
        <x:f>IF(A272="","",IF(COUNTIF($A$7:$A$1006,A272)&gt;1,"Possible Duplicate","Unique"))</x:f>
      </x:c>
      <x:c r="U272" s="13"/>
      <x:c r="V272" s="13"/>
      <x:c r="W272" s="13"/>
      <x:c r="X272" s="14"/>
    </x:row>
    <x:row r="273">
      <x:c r="A273" s="13"/>
      <x:c r="B273" s="14"/>
      <x:c r="C273" s="76" t="str">
        <x:f>IF(B273="","",TEXT(B273,"mmm yyyy"))</x:f>
      </x:c>
      <x:c r="D273" s="13"/>
      <x:c r="E273" s="13"/>
      <x:c r="F273" s="13"/>
      <x:c r="G273" s="13"/>
      <x:c r="H273" s="13"/>
      <x:c r="I273" s="77"/>
      <x:c r="J273" s="77"/>
      <x:c r="K273" s="78" t="str">
        <x:f>IF(AND(I273="",J273=""),"",N(I273)-N(J273))</x:f>
      </x:c>
      <x:c r="L273" s="13"/>
      <x:c r="M273" s="76" t="str">
        <x:f>IF(E273="","",XLOOKUP(E273,'Lists &amp; COA'!$L$47:$L$95,'Lists &amp; COA'!$M$47:$M$95,""))</x:f>
      </x:c>
      <x:c r="N273" s="76" t="str">
        <x:f>IF(M273="","",IFERROR(VLOOKUP(M273,'Lists &amp; COA'!$A$6:$C$39,2,FALSE),"Review"))</x:f>
      </x:c>
      <x:c r="O273" s="76" t="str">
        <x:f>IF(OR(B273="",E273=""),"",IF(M273="","Review",IF(L273="","Review",IF(L273=M273,"No","Yes"))))</x:f>
      </x:c>
      <x:c r="P273" s="13"/>
      <x:c r="Q273" s="13"/>
      <x:c r="R273" s="13"/>
      <x:c r="S273" s="13"/>
      <x:c r="T273" s="76" t="str">
        <x:f>IF(A273="","",IF(COUNTIF($A$7:$A$1006,A273)&gt;1,"Possible Duplicate","Unique"))</x:f>
      </x:c>
      <x:c r="U273" s="13"/>
      <x:c r="V273" s="13"/>
      <x:c r="W273" s="13"/>
      <x:c r="X273" s="14"/>
    </x:row>
    <x:row r="274">
      <x:c r="A274" s="13"/>
      <x:c r="B274" s="14"/>
      <x:c r="C274" s="76" t="str">
        <x:f>IF(B274="","",TEXT(B274,"mmm yyyy"))</x:f>
      </x:c>
      <x:c r="D274" s="13"/>
      <x:c r="E274" s="13"/>
      <x:c r="F274" s="13"/>
      <x:c r="G274" s="13"/>
      <x:c r="H274" s="13"/>
      <x:c r="I274" s="77"/>
      <x:c r="J274" s="77"/>
      <x:c r="K274" s="78" t="str">
        <x:f>IF(AND(I274="",J274=""),"",N(I274)-N(J274))</x:f>
      </x:c>
      <x:c r="L274" s="13"/>
      <x:c r="M274" s="76" t="str">
        <x:f>IF(E274="","",XLOOKUP(E274,'Lists &amp; COA'!$L$47:$L$95,'Lists &amp; COA'!$M$47:$M$95,""))</x:f>
      </x:c>
      <x:c r="N274" s="76" t="str">
        <x:f>IF(M274="","",IFERROR(VLOOKUP(M274,'Lists &amp; COA'!$A$6:$C$39,2,FALSE),"Review"))</x:f>
      </x:c>
      <x:c r="O274" s="76" t="str">
        <x:f>IF(OR(B274="",E274=""),"",IF(M274="","Review",IF(L274="","Review",IF(L274=M274,"No","Yes"))))</x:f>
      </x:c>
      <x:c r="P274" s="13"/>
      <x:c r="Q274" s="13"/>
      <x:c r="R274" s="13"/>
      <x:c r="S274" s="13"/>
      <x:c r="T274" s="76" t="str">
        <x:f>IF(A274="","",IF(COUNTIF($A$7:$A$1006,A274)&gt;1,"Possible Duplicate","Unique"))</x:f>
      </x:c>
      <x:c r="U274" s="13"/>
      <x:c r="V274" s="13"/>
      <x:c r="W274" s="13"/>
      <x:c r="X274" s="14"/>
    </x:row>
    <x:row r="275">
      <x:c r="A275" s="13"/>
      <x:c r="B275" s="14"/>
      <x:c r="C275" s="76" t="str">
        <x:f>IF(B275="","",TEXT(B275,"mmm yyyy"))</x:f>
      </x:c>
      <x:c r="D275" s="13"/>
      <x:c r="E275" s="13"/>
      <x:c r="F275" s="13"/>
      <x:c r="G275" s="13"/>
      <x:c r="H275" s="13"/>
      <x:c r="I275" s="77"/>
      <x:c r="J275" s="77"/>
      <x:c r="K275" s="78" t="str">
        <x:f>IF(AND(I275="",J275=""),"",N(I275)-N(J275))</x:f>
      </x:c>
      <x:c r="L275" s="13"/>
      <x:c r="M275" s="76" t="str">
        <x:f>IF(E275="","",XLOOKUP(E275,'Lists &amp; COA'!$L$47:$L$95,'Lists &amp; COA'!$M$47:$M$95,""))</x:f>
      </x:c>
      <x:c r="N275" s="76" t="str">
        <x:f>IF(M275="","",IFERROR(VLOOKUP(M275,'Lists &amp; COA'!$A$6:$C$39,2,FALSE),"Review"))</x:f>
      </x:c>
      <x:c r="O275" s="76" t="str">
        <x:f>IF(OR(B275="",E275=""),"",IF(M275="","Review",IF(L275="","Review",IF(L275=M275,"No","Yes"))))</x:f>
      </x:c>
      <x:c r="P275" s="13"/>
      <x:c r="Q275" s="13"/>
      <x:c r="R275" s="13"/>
      <x:c r="S275" s="13"/>
      <x:c r="T275" s="76" t="str">
        <x:f>IF(A275="","",IF(COUNTIF($A$7:$A$1006,A275)&gt;1,"Possible Duplicate","Unique"))</x:f>
      </x:c>
      <x:c r="U275" s="13"/>
      <x:c r="V275" s="13"/>
      <x:c r="W275" s="13"/>
      <x:c r="X275" s="14"/>
    </x:row>
    <x:row r="276">
      <x:c r="A276" s="13"/>
      <x:c r="B276" s="14"/>
      <x:c r="C276" s="76" t="str">
        <x:f>IF(B276="","",TEXT(B276,"mmm yyyy"))</x:f>
      </x:c>
      <x:c r="D276" s="13"/>
      <x:c r="E276" s="13"/>
      <x:c r="F276" s="13"/>
      <x:c r="G276" s="13"/>
      <x:c r="H276" s="13"/>
      <x:c r="I276" s="77"/>
      <x:c r="J276" s="77"/>
      <x:c r="K276" s="78" t="str">
        <x:f>IF(AND(I276="",J276=""),"",N(I276)-N(J276))</x:f>
      </x:c>
      <x:c r="L276" s="13"/>
      <x:c r="M276" s="76" t="str">
        <x:f>IF(E276="","",XLOOKUP(E276,'Lists &amp; COA'!$L$47:$L$95,'Lists &amp; COA'!$M$47:$M$95,""))</x:f>
      </x:c>
      <x:c r="N276" s="76" t="str">
        <x:f>IF(M276="","",IFERROR(VLOOKUP(M276,'Lists &amp; COA'!$A$6:$C$39,2,FALSE),"Review"))</x:f>
      </x:c>
      <x:c r="O276" s="76" t="str">
        <x:f>IF(OR(B276="",E276=""),"",IF(M276="","Review",IF(L276="","Review",IF(L276=M276,"No","Yes"))))</x:f>
      </x:c>
      <x:c r="P276" s="13"/>
      <x:c r="Q276" s="13"/>
      <x:c r="R276" s="13"/>
      <x:c r="S276" s="13"/>
      <x:c r="T276" s="76" t="str">
        <x:f>IF(A276="","",IF(COUNTIF($A$7:$A$1006,A276)&gt;1,"Possible Duplicate","Unique"))</x:f>
      </x:c>
      <x:c r="U276" s="13"/>
      <x:c r="V276" s="13"/>
      <x:c r="W276" s="13"/>
      <x:c r="X276" s="14"/>
    </x:row>
    <x:row r="277">
      <x:c r="A277" s="13"/>
      <x:c r="B277" s="14"/>
      <x:c r="C277" s="76" t="str">
        <x:f>IF(B277="","",TEXT(B277,"mmm yyyy"))</x:f>
      </x:c>
      <x:c r="D277" s="13"/>
      <x:c r="E277" s="13"/>
      <x:c r="F277" s="13"/>
      <x:c r="G277" s="13"/>
      <x:c r="H277" s="13"/>
      <x:c r="I277" s="77"/>
      <x:c r="J277" s="77"/>
      <x:c r="K277" s="78" t="str">
        <x:f>IF(AND(I277="",J277=""),"",N(I277)-N(J277))</x:f>
      </x:c>
      <x:c r="L277" s="13"/>
      <x:c r="M277" s="76" t="str">
        <x:f>IF(E277="","",XLOOKUP(E277,'Lists &amp; COA'!$L$47:$L$95,'Lists &amp; COA'!$M$47:$M$95,""))</x:f>
      </x:c>
      <x:c r="N277" s="76" t="str">
        <x:f>IF(M277="","",IFERROR(VLOOKUP(M277,'Lists &amp; COA'!$A$6:$C$39,2,FALSE),"Review"))</x:f>
      </x:c>
      <x:c r="O277" s="76" t="str">
        <x:f>IF(OR(B277="",E277=""),"",IF(M277="","Review",IF(L277="","Review",IF(L277=M277,"No","Yes"))))</x:f>
      </x:c>
      <x:c r="P277" s="13"/>
      <x:c r="Q277" s="13"/>
      <x:c r="R277" s="13"/>
      <x:c r="S277" s="13"/>
      <x:c r="T277" s="76" t="str">
        <x:f>IF(A277="","",IF(COUNTIF($A$7:$A$1006,A277)&gt;1,"Possible Duplicate","Unique"))</x:f>
      </x:c>
      <x:c r="U277" s="13"/>
      <x:c r="V277" s="13"/>
      <x:c r="W277" s="13"/>
      <x:c r="X277" s="14"/>
    </x:row>
    <x:row r="278">
      <x:c r="A278" s="13"/>
      <x:c r="B278" s="14"/>
      <x:c r="C278" s="76" t="str">
        <x:f>IF(B278="","",TEXT(B278,"mmm yyyy"))</x:f>
      </x:c>
      <x:c r="D278" s="13"/>
      <x:c r="E278" s="13"/>
      <x:c r="F278" s="13"/>
      <x:c r="G278" s="13"/>
      <x:c r="H278" s="13"/>
      <x:c r="I278" s="77"/>
      <x:c r="J278" s="77"/>
      <x:c r="K278" s="78" t="str">
        <x:f>IF(AND(I278="",J278=""),"",N(I278)-N(J278))</x:f>
      </x:c>
      <x:c r="L278" s="13"/>
      <x:c r="M278" s="76" t="str">
        <x:f>IF(E278="","",XLOOKUP(E278,'Lists &amp; COA'!$L$47:$L$95,'Lists &amp; COA'!$M$47:$M$95,""))</x:f>
      </x:c>
      <x:c r="N278" s="76" t="str">
        <x:f>IF(M278="","",IFERROR(VLOOKUP(M278,'Lists &amp; COA'!$A$6:$C$39,2,FALSE),"Review"))</x:f>
      </x:c>
      <x:c r="O278" s="76" t="str">
        <x:f>IF(OR(B278="",E278=""),"",IF(M278="","Review",IF(L278="","Review",IF(L278=M278,"No","Yes"))))</x:f>
      </x:c>
      <x:c r="P278" s="13"/>
      <x:c r="Q278" s="13"/>
      <x:c r="R278" s="13"/>
      <x:c r="S278" s="13"/>
      <x:c r="T278" s="76" t="str">
        <x:f>IF(A278="","",IF(COUNTIF($A$7:$A$1006,A278)&gt;1,"Possible Duplicate","Unique"))</x:f>
      </x:c>
      <x:c r="U278" s="13"/>
      <x:c r="V278" s="13"/>
      <x:c r="W278" s="13"/>
      <x:c r="X278" s="14"/>
    </x:row>
    <x:row r="279">
      <x:c r="A279" s="13"/>
      <x:c r="B279" s="14"/>
      <x:c r="C279" s="76" t="str">
        <x:f>IF(B279="","",TEXT(B279,"mmm yyyy"))</x:f>
      </x:c>
      <x:c r="D279" s="13"/>
      <x:c r="E279" s="13"/>
      <x:c r="F279" s="13"/>
      <x:c r="G279" s="13"/>
      <x:c r="H279" s="13"/>
      <x:c r="I279" s="77"/>
      <x:c r="J279" s="77"/>
      <x:c r="K279" s="78" t="str">
        <x:f>IF(AND(I279="",J279=""),"",N(I279)-N(J279))</x:f>
      </x:c>
      <x:c r="L279" s="13"/>
      <x:c r="M279" s="76" t="str">
        <x:f>IF(E279="","",XLOOKUP(E279,'Lists &amp; COA'!$L$47:$L$95,'Lists &amp; COA'!$M$47:$M$95,""))</x:f>
      </x:c>
      <x:c r="N279" s="76" t="str">
        <x:f>IF(M279="","",IFERROR(VLOOKUP(M279,'Lists &amp; COA'!$A$6:$C$39,2,FALSE),"Review"))</x:f>
      </x:c>
      <x:c r="O279" s="76" t="str">
        <x:f>IF(OR(B279="",E279=""),"",IF(M279="","Review",IF(L279="","Review",IF(L279=M279,"No","Yes"))))</x:f>
      </x:c>
      <x:c r="P279" s="13"/>
      <x:c r="Q279" s="13"/>
      <x:c r="R279" s="13"/>
      <x:c r="S279" s="13"/>
      <x:c r="T279" s="76" t="str">
        <x:f>IF(A279="","",IF(COUNTIF($A$7:$A$1006,A279)&gt;1,"Possible Duplicate","Unique"))</x:f>
      </x:c>
      <x:c r="U279" s="13"/>
      <x:c r="V279" s="13"/>
      <x:c r="W279" s="13"/>
      <x:c r="X279" s="14"/>
    </x:row>
    <x:row r="280">
      <x:c r="A280" s="13"/>
      <x:c r="B280" s="14"/>
      <x:c r="C280" s="76" t="str">
        <x:f>IF(B280="","",TEXT(B280,"mmm yyyy"))</x:f>
      </x:c>
      <x:c r="D280" s="13"/>
      <x:c r="E280" s="13"/>
      <x:c r="F280" s="13"/>
      <x:c r="G280" s="13"/>
      <x:c r="H280" s="13"/>
      <x:c r="I280" s="77"/>
      <x:c r="J280" s="77"/>
      <x:c r="K280" s="78" t="str">
        <x:f>IF(AND(I280="",J280=""),"",N(I280)-N(J280))</x:f>
      </x:c>
      <x:c r="L280" s="13"/>
      <x:c r="M280" s="76" t="str">
        <x:f>IF(E280="","",XLOOKUP(E280,'Lists &amp; COA'!$L$47:$L$95,'Lists &amp; COA'!$M$47:$M$95,""))</x:f>
      </x:c>
      <x:c r="N280" s="76" t="str">
        <x:f>IF(M280="","",IFERROR(VLOOKUP(M280,'Lists &amp; COA'!$A$6:$C$39,2,FALSE),"Review"))</x:f>
      </x:c>
      <x:c r="O280" s="76" t="str">
        <x:f>IF(OR(B280="",E280=""),"",IF(M280="","Review",IF(L280="","Review",IF(L280=M280,"No","Yes"))))</x:f>
      </x:c>
      <x:c r="P280" s="13"/>
      <x:c r="Q280" s="13"/>
      <x:c r="R280" s="13"/>
      <x:c r="S280" s="13"/>
      <x:c r="T280" s="76" t="str">
        <x:f>IF(A280="","",IF(COUNTIF($A$7:$A$1006,A280)&gt;1,"Possible Duplicate","Unique"))</x:f>
      </x:c>
      <x:c r="U280" s="13"/>
      <x:c r="V280" s="13"/>
      <x:c r="W280" s="13"/>
      <x:c r="X280" s="14"/>
    </x:row>
    <x:row r="281">
      <x:c r="A281" s="13"/>
      <x:c r="B281" s="14"/>
      <x:c r="C281" s="76" t="str">
        <x:f>IF(B281="","",TEXT(B281,"mmm yyyy"))</x:f>
      </x:c>
      <x:c r="D281" s="13"/>
      <x:c r="E281" s="13"/>
      <x:c r="F281" s="13"/>
      <x:c r="G281" s="13"/>
      <x:c r="H281" s="13"/>
      <x:c r="I281" s="77"/>
      <x:c r="J281" s="77"/>
      <x:c r="K281" s="78" t="str">
        <x:f>IF(AND(I281="",J281=""),"",N(I281)-N(J281))</x:f>
      </x:c>
      <x:c r="L281" s="13"/>
      <x:c r="M281" s="76" t="str">
        <x:f>IF(E281="","",XLOOKUP(E281,'Lists &amp; COA'!$L$47:$L$95,'Lists &amp; COA'!$M$47:$M$95,""))</x:f>
      </x:c>
      <x:c r="N281" s="76" t="str">
        <x:f>IF(M281="","",IFERROR(VLOOKUP(M281,'Lists &amp; COA'!$A$6:$C$39,2,FALSE),"Review"))</x:f>
      </x:c>
      <x:c r="O281" s="76" t="str">
        <x:f>IF(OR(B281="",E281=""),"",IF(M281="","Review",IF(L281="","Review",IF(L281=M281,"No","Yes"))))</x:f>
      </x:c>
      <x:c r="P281" s="13"/>
      <x:c r="Q281" s="13"/>
      <x:c r="R281" s="13"/>
      <x:c r="S281" s="13"/>
      <x:c r="T281" s="76" t="str">
        <x:f>IF(A281="","",IF(COUNTIF($A$7:$A$1006,A281)&gt;1,"Possible Duplicate","Unique"))</x:f>
      </x:c>
      <x:c r="U281" s="13"/>
      <x:c r="V281" s="13"/>
      <x:c r="W281" s="13"/>
      <x:c r="X281" s="14"/>
    </x:row>
    <x:row r="282">
      <x:c r="A282" s="13"/>
      <x:c r="B282" s="14"/>
      <x:c r="C282" s="76" t="str">
        <x:f>IF(B282="","",TEXT(B282,"mmm yyyy"))</x:f>
      </x:c>
      <x:c r="D282" s="13"/>
      <x:c r="E282" s="13"/>
      <x:c r="F282" s="13"/>
      <x:c r="G282" s="13"/>
      <x:c r="H282" s="13"/>
      <x:c r="I282" s="77"/>
      <x:c r="J282" s="77"/>
      <x:c r="K282" s="78" t="str">
        <x:f>IF(AND(I282="",J282=""),"",N(I282)-N(J282))</x:f>
      </x:c>
      <x:c r="L282" s="13"/>
      <x:c r="M282" s="76" t="str">
        <x:f>IF(E282="","",XLOOKUP(E282,'Lists &amp; COA'!$L$47:$L$95,'Lists &amp; COA'!$M$47:$M$95,""))</x:f>
      </x:c>
      <x:c r="N282" s="76" t="str">
        <x:f>IF(M282="","",IFERROR(VLOOKUP(M282,'Lists &amp; COA'!$A$6:$C$39,2,FALSE),"Review"))</x:f>
      </x:c>
      <x:c r="O282" s="76" t="str">
        <x:f>IF(OR(B282="",E282=""),"",IF(M282="","Review",IF(L282="","Review",IF(L282=M282,"No","Yes"))))</x:f>
      </x:c>
      <x:c r="P282" s="13"/>
      <x:c r="Q282" s="13"/>
      <x:c r="R282" s="13"/>
      <x:c r="S282" s="13"/>
      <x:c r="T282" s="76" t="str">
        <x:f>IF(A282="","",IF(COUNTIF($A$7:$A$1006,A282)&gt;1,"Possible Duplicate","Unique"))</x:f>
      </x:c>
      <x:c r="U282" s="13"/>
      <x:c r="V282" s="13"/>
      <x:c r="W282" s="13"/>
      <x:c r="X282" s="14"/>
    </x:row>
    <x:row r="283">
      <x:c r="A283" s="13"/>
      <x:c r="B283" s="14"/>
      <x:c r="C283" s="76" t="str">
        <x:f>IF(B283="","",TEXT(B283,"mmm yyyy"))</x:f>
      </x:c>
      <x:c r="D283" s="13"/>
      <x:c r="E283" s="13"/>
      <x:c r="F283" s="13"/>
      <x:c r="G283" s="13"/>
      <x:c r="H283" s="13"/>
      <x:c r="I283" s="77"/>
      <x:c r="J283" s="77"/>
      <x:c r="K283" s="78" t="str">
        <x:f>IF(AND(I283="",J283=""),"",N(I283)-N(J283))</x:f>
      </x:c>
      <x:c r="L283" s="13"/>
      <x:c r="M283" s="76" t="str">
        <x:f>IF(E283="","",XLOOKUP(E283,'Lists &amp; COA'!$L$47:$L$95,'Lists &amp; COA'!$M$47:$M$95,""))</x:f>
      </x:c>
      <x:c r="N283" s="76" t="str">
        <x:f>IF(M283="","",IFERROR(VLOOKUP(M283,'Lists &amp; COA'!$A$6:$C$39,2,FALSE),"Review"))</x:f>
      </x:c>
      <x:c r="O283" s="76" t="str">
        <x:f>IF(OR(B283="",E283=""),"",IF(M283="","Review",IF(L283="","Review",IF(L283=M283,"No","Yes"))))</x:f>
      </x:c>
      <x:c r="P283" s="13"/>
      <x:c r="Q283" s="13"/>
      <x:c r="R283" s="13"/>
      <x:c r="S283" s="13"/>
      <x:c r="T283" s="76" t="str">
        <x:f>IF(A283="","",IF(COUNTIF($A$7:$A$1006,A283)&gt;1,"Possible Duplicate","Unique"))</x:f>
      </x:c>
      <x:c r="U283" s="13"/>
      <x:c r="V283" s="13"/>
      <x:c r="W283" s="13"/>
      <x:c r="X283" s="14"/>
    </x:row>
    <x:row r="284">
      <x:c r="A284" s="13"/>
      <x:c r="B284" s="14"/>
      <x:c r="C284" s="76" t="str">
        <x:f>IF(B284="","",TEXT(B284,"mmm yyyy"))</x:f>
      </x:c>
      <x:c r="D284" s="13"/>
      <x:c r="E284" s="13"/>
      <x:c r="F284" s="13"/>
      <x:c r="G284" s="13"/>
      <x:c r="H284" s="13"/>
      <x:c r="I284" s="77"/>
      <x:c r="J284" s="77"/>
      <x:c r="K284" s="78" t="str">
        <x:f>IF(AND(I284="",J284=""),"",N(I284)-N(J284))</x:f>
      </x:c>
      <x:c r="L284" s="13"/>
      <x:c r="M284" s="76" t="str">
        <x:f>IF(E284="","",XLOOKUP(E284,'Lists &amp; COA'!$L$47:$L$95,'Lists &amp; COA'!$M$47:$M$95,""))</x:f>
      </x:c>
      <x:c r="N284" s="76" t="str">
        <x:f>IF(M284="","",IFERROR(VLOOKUP(M284,'Lists &amp; COA'!$A$6:$C$39,2,FALSE),"Review"))</x:f>
      </x:c>
      <x:c r="O284" s="76" t="str">
        <x:f>IF(OR(B284="",E284=""),"",IF(M284="","Review",IF(L284="","Review",IF(L284=M284,"No","Yes"))))</x:f>
      </x:c>
      <x:c r="P284" s="13"/>
      <x:c r="Q284" s="13"/>
      <x:c r="R284" s="13"/>
      <x:c r="S284" s="13"/>
      <x:c r="T284" s="76" t="str">
        <x:f>IF(A284="","",IF(COUNTIF($A$7:$A$1006,A284)&gt;1,"Possible Duplicate","Unique"))</x:f>
      </x:c>
      <x:c r="U284" s="13"/>
      <x:c r="V284" s="13"/>
      <x:c r="W284" s="13"/>
      <x:c r="X284" s="14"/>
    </x:row>
    <x:row r="285">
      <x:c r="A285" s="13"/>
      <x:c r="B285" s="14"/>
      <x:c r="C285" s="76" t="str">
        <x:f>IF(B285="","",TEXT(B285,"mmm yyyy"))</x:f>
      </x:c>
      <x:c r="D285" s="13"/>
      <x:c r="E285" s="13"/>
      <x:c r="F285" s="13"/>
      <x:c r="G285" s="13"/>
      <x:c r="H285" s="13"/>
      <x:c r="I285" s="77"/>
      <x:c r="J285" s="77"/>
      <x:c r="K285" s="78" t="str">
        <x:f>IF(AND(I285="",J285=""),"",N(I285)-N(J285))</x:f>
      </x:c>
      <x:c r="L285" s="13"/>
      <x:c r="M285" s="76" t="str">
        <x:f>IF(E285="","",XLOOKUP(E285,'Lists &amp; COA'!$L$47:$L$95,'Lists &amp; COA'!$M$47:$M$95,""))</x:f>
      </x:c>
      <x:c r="N285" s="76" t="str">
        <x:f>IF(M285="","",IFERROR(VLOOKUP(M285,'Lists &amp; COA'!$A$6:$C$39,2,FALSE),"Review"))</x:f>
      </x:c>
      <x:c r="O285" s="76" t="str">
        <x:f>IF(OR(B285="",E285=""),"",IF(M285="","Review",IF(L285="","Review",IF(L285=M285,"No","Yes"))))</x:f>
      </x:c>
      <x:c r="P285" s="13"/>
      <x:c r="Q285" s="13"/>
      <x:c r="R285" s="13"/>
      <x:c r="S285" s="13"/>
      <x:c r="T285" s="76" t="str">
        <x:f>IF(A285="","",IF(COUNTIF($A$7:$A$1006,A285)&gt;1,"Possible Duplicate","Unique"))</x:f>
      </x:c>
      <x:c r="U285" s="13"/>
      <x:c r="V285" s="13"/>
      <x:c r="W285" s="13"/>
      <x:c r="X285" s="14"/>
    </x:row>
    <x:row r="286">
      <x:c r="A286" s="13"/>
      <x:c r="B286" s="14"/>
      <x:c r="C286" s="76" t="str">
        <x:f>IF(B286="","",TEXT(B286,"mmm yyyy"))</x:f>
      </x:c>
      <x:c r="D286" s="13"/>
      <x:c r="E286" s="13"/>
      <x:c r="F286" s="13"/>
      <x:c r="G286" s="13"/>
      <x:c r="H286" s="13"/>
      <x:c r="I286" s="77"/>
      <x:c r="J286" s="77"/>
      <x:c r="K286" s="78" t="str">
        <x:f>IF(AND(I286="",J286=""),"",N(I286)-N(J286))</x:f>
      </x:c>
      <x:c r="L286" s="13"/>
      <x:c r="M286" s="76" t="str">
        <x:f>IF(E286="","",XLOOKUP(E286,'Lists &amp; COA'!$L$47:$L$95,'Lists &amp; COA'!$M$47:$M$95,""))</x:f>
      </x:c>
      <x:c r="N286" s="76" t="str">
        <x:f>IF(M286="","",IFERROR(VLOOKUP(M286,'Lists &amp; COA'!$A$6:$C$39,2,FALSE),"Review"))</x:f>
      </x:c>
      <x:c r="O286" s="76" t="str">
        <x:f>IF(OR(B286="",E286=""),"",IF(M286="","Review",IF(L286="","Review",IF(L286=M286,"No","Yes"))))</x:f>
      </x:c>
      <x:c r="P286" s="13"/>
      <x:c r="Q286" s="13"/>
      <x:c r="R286" s="13"/>
      <x:c r="S286" s="13"/>
      <x:c r="T286" s="76" t="str">
        <x:f>IF(A286="","",IF(COUNTIF($A$7:$A$1006,A286)&gt;1,"Possible Duplicate","Unique"))</x:f>
      </x:c>
      <x:c r="U286" s="13"/>
      <x:c r="V286" s="13"/>
      <x:c r="W286" s="13"/>
      <x:c r="X286" s="14"/>
    </x:row>
    <x:row r="287">
      <x:c r="A287" s="13"/>
      <x:c r="B287" s="14"/>
      <x:c r="C287" s="76" t="str">
        <x:f>IF(B287="","",TEXT(B287,"mmm yyyy"))</x:f>
      </x:c>
      <x:c r="D287" s="13"/>
      <x:c r="E287" s="13"/>
      <x:c r="F287" s="13"/>
      <x:c r="G287" s="13"/>
      <x:c r="H287" s="13"/>
      <x:c r="I287" s="77"/>
      <x:c r="J287" s="77"/>
      <x:c r="K287" s="78" t="str">
        <x:f>IF(AND(I287="",J287=""),"",N(I287)-N(J287))</x:f>
      </x:c>
      <x:c r="L287" s="13"/>
      <x:c r="M287" s="76" t="str">
        <x:f>IF(E287="","",XLOOKUP(E287,'Lists &amp; COA'!$L$47:$L$95,'Lists &amp; COA'!$M$47:$M$95,""))</x:f>
      </x:c>
      <x:c r="N287" s="76" t="str">
        <x:f>IF(M287="","",IFERROR(VLOOKUP(M287,'Lists &amp; COA'!$A$6:$C$39,2,FALSE),"Review"))</x:f>
      </x:c>
      <x:c r="O287" s="76" t="str">
        <x:f>IF(OR(B287="",E287=""),"",IF(M287="","Review",IF(L287="","Review",IF(L287=M287,"No","Yes"))))</x:f>
      </x:c>
      <x:c r="P287" s="13"/>
      <x:c r="Q287" s="13"/>
      <x:c r="R287" s="13"/>
      <x:c r="S287" s="13"/>
      <x:c r="T287" s="76" t="str">
        <x:f>IF(A287="","",IF(COUNTIF($A$7:$A$1006,A287)&gt;1,"Possible Duplicate","Unique"))</x:f>
      </x:c>
      <x:c r="U287" s="13"/>
      <x:c r="V287" s="13"/>
      <x:c r="W287" s="13"/>
      <x:c r="X287" s="14"/>
    </x:row>
    <x:row r="288">
      <x:c r="A288" s="13"/>
      <x:c r="B288" s="14"/>
      <x:c r="C288" s="76" t="str">
        <x:f>IF(B288="","",TEXT(B288,"mmm yyyy"))</x:f>
      </x:c>
      <x:c r="D288" s="13"/>
      <x:c r="E288" s="13"/>
      <x:c r="F288" s="13"/>
      <x:c r="G288" s="13"/>
      <x:c r="H288" s="13"/>
      <x:c r="I288" s="77"/>
      <x:c r="J288" s="77"/>
      <x:c r="K288" s="78" t="str">
        <x:f>IF(AND(I288="",J288=""),"",N(I288)-N(J288))</x:f>
      </x:c>
      <x:c r="L288" s="13"/>
      <x:c r="M288" s="76" t="str">
        <x:f>IF(E288="","",XLOOKUP(E288,'Lists &amp; COA'!$L$47:$L$95,'Lists &amp; COA'!$M$47:$M$95,""))</x:f>
      </x:c>
      <x:c r="N288" s="76" t="str">
        <x:f>IF(M288="","",IFERROR(VLOOKUP(M288,'Lists &amp; COA'!$A$6:$C$39,2,FALSE),"Review"))</x:f>
      </x:c>
      <x:c r="O288" s="76" t="str">
        <x:f>IF(OR(B288="",E288=""),"",IF(M288="","Review",IF(L288="","Review",IF(L288=M288,"No","Yes"))))</x:f>
      </x:c>
      <x:c r="P288" s="13"/>
      <x:c r="Q288" s="13"/>
      <x:c r="R288" s="13"/>
      <x:c r="S288" s="13"/>
      <x:c r="T288" s="76" t="str">
        <x:f>IF(A288="","",IF(COUNTIF($A$7:$A$1006,A288)&gt;1,"Possible Duplicate","Unique"))</x:f>
      </x:c>
      <x:c r="U288" s="13"/>
      <x:c r="V288" s="13"/>
      <x:c r="W288" s="13"/>
      <x:c r="X288" s="14"/>
    </x:row>
    <x:row r="289">
      <x:c r="A289" s="13"/>
      <x:c r="B289" s="14"/>
      <x:c r="C289" s="76" t="str">
        <x:f>IF(B289="","",TEXT(B289,"mmm yyyy"))</x:f>
      </x:c>
      <x:c r="D289" s="13"/>
      <x:c r="E289" s="13"/>
      <x:c r="F289" s="13"/>
      <x:c r="G289" s="13"/>
      <x:c r="H289" s="13"/>
      <x:c r="I289" s="77"/>
      <x:c r="J289" s="77"/>
      <x:c r="K289" s="78" t="str">
        <x:f>IF(AND(I289="",J289=""),"",N(I289)-N(J289))</x:f>
      </x:c>
      <x:c r="L289" s="13"/>
      <x:c r="M289" s="76" t="str">
        <x:f>IF(E289="","",XLOOKUP(E289,'Lists &amp; COA'!$L$47:$L$95,'Lists &amp; COA'!$M$47:$M$95,""))</x:f>
      </x:c>
      <x:c r="N289" s="76" t="str">
        <x:f>IF(M289="","",IFERROR(VLOOKUP(M289,'Lists &amp; COA'!$A$6:$C$39,2,FALSE),"Review"))</x:f>
      </x:c>
      <x:c r="O289" s="76" t="str">
        <x:f>IF(OR(B289="",E289=""),"",IF(M289="","Review",IF(L289="","Review",IF(L289=M289,"No","Yes"))))</x:f>
      </x:c>
      <x:c r="P289" s="13"/>
      <x:c r="Q289" s="13"/>
      <x:c r="R289" s="13"/>
      <x:c r="S289" s="13"/>
      <x:c r="T289" s="76" t="str">
        <x:f>IF(A289="","",IF(COUNTIF($A$7:$A$1006,A289)&gt;1,"Possible Duplicate","Unique"))</x:f>
      </x:c>
      <x:c r="U289" s="13"/>
      <x:c r="V289" s="13"/>
      <x:c r="W289" s="13"/>
      <x:c r="X289" s="14"/>
    </x:row>
    <x:row r="290">
      <x:c r="A290" s="13"/>
      <x:c r="B290" s="14"/>
      <x:c r="C290" s="76" t="str">
        <x:f>IF(B290="","",TEXT(B290,"mmm yyyy"))</x:f>
      </x:c>
      <x:c r="D290" s="13"/>
      <x:c r="E290" s="13"/>
      <x:c r="F290" s="13"/>
      <x:c r="G290" s="13"/>
      <x:c r="H290" s="13"/>
      <x:c r="I290" s="77"/>
      <x:c r="J290" s="77"/>
      <x:c r="K290" s="78" t="str">
        <x:f>IF(AND(I290="",J290=""),"",N(I290)-N(J290))</x:f>
      </x:c>
      <x:c r="L290" s="13"/>
      <x:c r="M290" s="76" t="str">
        <x:f>IF(E290="","",XLOOKUP(E290,'Lists &amp; COA'!$L$47:$L$95,'Lists &amp; COA'!$M$47:$M$95,""))</x:f>
      </x:c>
      <x:c r="N290" s="76" t="str">
        <x:f>IF(M290="","",IFERROR(VLOOKUP(M290,'Lists &amp; COA'!$A$6:$C$39,2,FALSE),"Review"))</x:f>
      </x:c>
      <x:c r="O290" s="76" t="str">
        <x:f>IF(OR(B290="",E290=""),"",IF(M290="","Review",IF(L290="","Review",IF(L290=M290,"No","Yes"))))</x:f>
      </x:c>
      <x:c r="P290" s="13"/>
      <x:c r="Q290" s="13"/>
      <x:c r="R290" s="13"/>
      <x:c r="S290" s="13"/>
      <x:c r="T290" s="76" t="str">
        <x:f>IF(A290="","",IF(COUNTIF($A$7:$A$1006,A290)&gt;1,"Possible Duplicate","Unique"))</x:f>
      </x:c>
      <x:c r="U290" s="13"/>
      <x:c r="V290" s="13"/>
      <x:c r="W290" s="13"/>
      <x:c r="X290" s="14"/>
    </x:row>
    <x:row r="291">
      <x:c r="A291" s="13"/>
      <x:c r="B291" s="14"/>
      <x:c r="C291" s="76" t="str">
        <x:f>IF(B291="","",TEXT(B291,"mmm yyyy"))</x:f>
      </x:c>
      <x:c r="D291" s="13"/>
      <x:c r="E291" s="13"/>
      <x:c r="F291" s="13"/>
      <x:c r="G291" s="13"/>
      <x:c r="H291" s="13"/>
      <x:c r="I291" s="77"/>
      <x:c r="J291" s="77"/>
      <x:c r="K291" s="78" t="str">
        <x:f>IF(AND(I291="",J291=""),"",N(I291)-N(J291))</x:f>
      </x:c>
      <x:c r="L291" s="13"/>
      <x:c r="M291" s="76" t="str">
        <x:f>IF(E291="","",XLOOKUP(E291,'Lists &amp; COA'!$L$47:$L$95,'Lists &amp; COA'!$M$47:$M$95,""))</x:f>
      </x:c>
      <x:c r="N291" s="76" t="str">
        <x:f>IF(M291="","",IFERROR(VLOOKUP(M291,'Lists &amp; COA'!$A$6:$C$39,2,FALSE),"Review"))</x:f>
      </x:c>
      <x:c r="O291" s="76" t="str">
        <x:f>IF(OR(B291="",E291=""),"",IF(M291="","Review",IF(L291="","Review",IF(L291=M291,"No","Yes"))))</x:f>
      </x:c>
      <x:c r="P291" s="13"/>
      <x:c r="Q291" s="13"/>
      <x:c r="R291" s="13"/>
      <x:c r="S291" s="13"/>
      <x:c r="T291" s="76" t="str">
        <x:f>IF(A291="","",IF(COUNTIF($A$7:$A$1006,A291)&gt;1,"Possible Duplicate","Unique"))</x:f>
      </x:c>
      <x:c r="U291" s="13"/>
      <x:c r="V291" s="13"/>
      <x:c r="W291" s="13"/>
      <x:c r="X291" s="14"/>
    </x:row>
    <x:row r="292">
      <x:c r="A292" s="13"/>
      <x:c r="B292" s="14"/>
      <x:c r="C292" s="76" t="str">
        <x:f>IF(B292="","",TEXT(B292,"mmm yyyy"))</x:f>
      </x:c>
      <x:c r="D292" s="13"/>
      <x:c r="E292" s="13"/>
      <x:c r="F292" s="13"/>
      <x:c r="G292" s="13"/>
      <x:c r="H292" s="13"/>
      <x:c r="I292" s="77"/>
      <x:c r="J292" s="77"/>
      <x:c r="K292" s="78" t="str">
        <x:f>IF(AND(I292="",J292=""),"",N(I292)-N(J292))</x:f>
      </x:c>
      <x:c r="L292" s="13"/>
      <x:c r="M292" s="76" t="str">
        <x:f>IF(E292="","",XLOOKUP(E292,'Lists &amp; COA'!$L$47:$L$95,'Lists &amp; COA'!$M$47:$M$95,""))</x:f>
      </x:c>
      <x:c r="N292" s="76" t="str">
        <x:f>IF(M292="","",IFERROR(VLOOKUP(M292,'Lists &amp; COA'!$A$6:$C$39,2,FALSE),"Review"))</x:f>
      </x:c>
      <x:c r="O292" s="76" t="str">
        <x:f>IF(OR(B292="",E292=""),"",IF(M292="","Review",IF(L292="","Review",IF(L292=M292,"No","Yes"))))</x:f>
      </x:c>
      <x:c r="P292" s="13"/>
      <x:c r="Q292" s="13"/>
      <x:c r="R292" s="13"/>
      <x:c r="S292" s="13"/>
      <x:c r="T292" s="76" t="str">
        <x:f>IF(A292="","",IF(COUNTIF($A$7:$A$1006,A292)&gt;1,"Possible Duplicate","Unique"))</x:f>
      </x:c>
      <x:c r="U292" s="13"/>
      <x:c r="V292" s="13"/>
      <x:c r="W292" s="13"/>
      <x:c r="X292" s="14"/>
    </x:row>
    <x:row r="293">
      <x:c r="A293" s="13"/>
      <x:c r="B293" s="14"/>
      <x:c r="C293" s="76" t="str">
        <x:f>IF(B293="","",TEXT(B293,"mmm yyyy"))</x:f>
      </x:c>
      <x:c r="D293" s="13"/>
      <x:c r="E293" s="13"/>
      <x:c r="F293" s="13"/>
      <x:c r="G293" s="13"/>
      <x:c r="H293" s="13"/>
      <x:c r="I293" s="77"/>
      <x:c r="J293" s="77"/>
      <x:c r="K293" s="78" t="str">
        <x:f>IF(AND(I293="",J293=""),"",N(I293)-N(J293))</x:f>
      </x:c>
      <x:c r="L293" s="13"/>
      <x:c r="M293" s="76" t="str">
        <x:f>IF(E293="","",XLOOKUP(E293,'Lists &amp; COA'!$L$47:$L$95,'Lists &amp; COA'!$M$47:$M$95,""))</x:f>
      </x:c>
      <x:c r="N293" s="76" t="str">
        <x:f>IF(M293="","",IFERROR(VLOOKUP(M293,'Lists &amp; COA'!$A$6:$C$39,2,FALSE),"Review"))</x:f>
      </x:c>
      <x:c r="O293" s="76" t="str">
        <x:f>IF(OR(B293="",E293=""),"",IF(M293="","Review",IF(L293="","Review",IF(L293=M293,"No","Yes"))))</x:f>
      </x:c>
      <x:c r="P293" s="13"/>
      <x:c r="Q293" s="13"/>
      <x:c r="R293" s="13"/>
      <x:c r="S293" s="13"/>
      <x:c r="T293" s="76" t="str">
        <x:f>IF(A293="","",IF(COUNTIF($A$7:$A$1006,A293)&gt;1,"Possible Duplicate","Unique"))</x:f>
      </x:c>
      <x:c r="U293" s="13"/>
      <x:c r="V293" s="13"/>
      <x:c r="W293" s="13"/>
      <x:c r="X293" s="14"/>
    </x:row>
    <x:row r="294">
      <x:c r="A294" s="13"/>
      <x:c r="B294" s="14"/>
      <x:c r="C294" s="76" t="str">
        <x:f>IF(B294="","",TEXT(B294,"mmm yyyy"))</x:f>
      </x:c>
      <x:c r="D294" s="13"/>
      <x:c r="E294" s="13"/>
      <x:c r="F294" s="13"/>
      <x:c r="G294" s="13"/>
      <x:c r="H294" s="13"/>
      <x:c r="I294" s="77"/>
      <x:c r="J294" s="77"/>
      <x:c r="K294" s="78" t="str">
        <x:f>IF(AND(I294="",J294=""),"",N(I294)-N(J294))</x:f>
      </x:c>
      <x:c r="L294" s="13"/>
      <x:c r="M294" s="76" t="str">
        <x:f>IF(E294="","",XLOOKUP(E294,'Lists &amp; COA'!$L$47:$L$95,'Lists &amp; COA'!$M$47:$M$95,""))</x:f>
      </x:c>
      <x:c r="N294" s="76" t="str">
        <x:f>IF(M294="","",IFERROR(VLOOKUP(M294,'Lists &amp; COA'!$A$6:$C$39,2,FALSE),"Review"))</x:f>
      </x:c>
      <x:c r="O294" s="76" t="str">
        <x:f>IF(OR(B294="",E294=""),"",IF(M294="","Review",IF(L294="","Review",IF(L294=M294,"No","Yes"))))</x:f>
      </x:c>
      <x:c r="P294" s="13"/>
      <x:c r="Q294" s="13"/>
      <x:c r="R294" s="13"/>
      <x:c r="S294" s="13"/>
      <x:c r="T294" s="76" t="str">
        <x:f>IF(A294="","",IF(COUNTIF($A$7:$A$1006,A294)&gt;1,"Possible Duplicate","Unique"))</x:f>
      </x:c>
      <x:c r="U294" s="13"/>
      <x:c r="V294" s="13"/>
      <x:c r="W294" s="13"/>
      <x:c r="X294" s="14"/>
    </x:row>
    <x:row r="295">
      <x:c r="A295" s="13"/>
      <x:c r="B295" s="14"/>
      <x:c r="C295" s="76" t="str">
        <x:f>IF(B295="","",TEXT(B295,"mmm yyyy"))</x:f>
      </x:c>
      <x:c r="D295" s="13"/>
      <x:c r="E295" s="13"/>
      <x:c r="F295" s="13"/>
      <x:c r="G295" s="13"/>
      <x:c r="H295" s="13"/>
      <x:c r="I295" s="77"/>
      <x:c r="J295" s="77"/>
      <x:c r="K295" s="78" t="str">
        <x:f>IF(AND(I295="",J295=""),"",N(I295)-N(J295))</x:f>
      </x:c>
      <x:c r="L295" s="13"/>
      <x:c r="M295" s="76" t="str">
        <x:f>IF(E295="","",XLOOKUP(E295,'Lists &amp; COA'!$L$47:$L$95,'Lists &amp; COA'!$M$47:$M$95,""))</x:f>
      </x:c>
      <x:c r="N295" s="76" t="str">
        <x:f>IF(M295="","",IFERROR(VLOOKUP(M295,'Lists &amp; COA'!$A$6:$C$39,2,FALSE),"Review"))</x:f>
      </x:c>
      <x:c r="O295" s="76" t="str">
        <x:f>IF(OR(B295="",E295=""),"",IF(M295="","Review",IF(L295="","Review",IF(L295=M295,"No","Yes"))))</x:f>
      </x:c>
      <x:c r="P295" s="13"/>
      <x:c r="Q295" s="13"/>
      <x:c r="R295" s="13"/>
      <x:c r="S295" s="13"/>
      <x:c r="T295" s="76" t="str">
        <x:f>IF(A295="","",IF(COUNTIF($A$7:$A$1006,A295)&gt;1,"Possible Duplicate","Unique"))</x:f>
      </x:c>
      <x:c r="U295" s="13"/>
      <x:c r="V295" s="13"/>
      <x:c r="W295" s="13"/>
      <x:c r="X295" s="14"/>
    </x:row>
    <x:row r="296">
      <x:c r="A296" s="13"/>
      <x:c r="B296" s="14"/>
      <x:c r="C296" s="76" t="str">
        <x:f>IF(B296="","",TEXT(B296,"mmm yyyy"))</x:f>
      </x:c>
      <x:c r="D296" s="13"/>
      <x:c r="E296" s="13"/>
      <x:c r="F296" s="13"/>
      <x:c r="G296" s="13"/>
      <x:c r="H296" s="13"/>
      <x:c r="I296" s="77"/>
      <x:c r="J296" s="77"/>
      <x:c r="K296" s="78" t="str">
        <x:f>IF(AND(I296="",J296=""),"",N(I296)-N(J296))</x:f>
      </x:c>
      <x:c r="L296" s="13"/>
      <x:c r="M296" s="76" t="str">
        <x:f>IF(E296="","",XLOOKUP(E296,'Lists &amp; COA'!$L$47:$L$95,'Lists &amp; COA'!$M$47:$M$95,""))</x:f>
      </x:c>
      <x:c r="N296" s="76" t="str">
        <x:f>IF(M296="","",IFERROR(VLOOKUP(M296,'Lists &amp; COA'!$A$6:$C$39,2,FALSE),"Review"))</x:f>
      </x:c>
      <x:c r="O296" s="76" t="str">
        <x:f>IF(OR(B296="",E296=""),"",IF(M296="","Review",IF(L296="","Review",IF(L296=M296,"No","Yes"))))</x:f>
      </x:c>
      <x:c r="P296" s="13"/>
      <x:c r="Q296" s="13"/>
      <x:c r="R296" s="13"/>
      <x:c r="S296" s="13"/>
      <x:c r="T296" s="76" t="str">
        <x:f>IF(A296="","",IF(COUNTIF($A$7:$A$1006,A296)&gt;1,"Possible Duplicate","Unique"))</x:f>
      </x:c>
      <x:c r="U296" s="13"/>
      <x:c r="V296" s="13"/>
      <x:c r="W296" s="13"/>
      <x:c r="X296" s="14"/>
    </x:row>
    <x:row r="297">
      <x:c r="A297" s="13"/>
      <x:c r="B297" s="14"/>
      <x:c r="C297" s="76" t="str">
        <x:f>IF(B297="","",TEXT(B297,"mmm yyyy"))</x:f>
      </x:c>
      <x:c r="D297" s="13"/>
      <x:c r="E297" s="13"/>
      <x:c r="F297" s="13"/>
      <x:c r="G297" s="13"/>
      <x:c r="H297" s="13"/>
      <x:c r="I297" s="77"/>
      <x:c r="J297" s="77"/>
      <x:c r="K297" s="78" t="str">
        <x:f>IF(AND(I297="",J297=""),"",N(I297)-N(J297))</x:f>
      </x:c>
      <x:c r="L297" s="13"/>
      <x:c r="M297" s="76" t="str">
        <x:f>IF(E297="","",XLOOKUP(E297,'Lists &amp; COA'!$L$47:$L$95,'Lists &amp; COA'!$M$47:$M$95,""))</x:f>
      </x:c>
      <x:c r="N297" s="76" t="str">
        <x:f>IF(M297="","",IFERROR(VLOOKUP(M297,'Lists &amp; COA'!$A$6:$C$39,2,FALSE),"Review"))</x:f>
      </x:c>
      <x:c r="O297" s="76" t="str">
        <x:f>IF(OR(B297="",E297=""),"",IF(M297="","Review",IF(L297="","Review",IF(L297=M297,"No","Yes"))))</x:f>
      </x:c>
      <x:c r="P297" s="13"/>
      <x:c r="Q297" s="13"/>
      <x:c r="R297" s="13"/>
      <x:c r="S297" s="13"/>
      <x:c r="T297" s="76" t="str">
        <x:f>IF(A297="","",IF(COUNTIF($A$7:$A$1006,A297)&gt;1,"Possible Duplicate","Unique"))</x:f>
      </x:c>
      <x:c r="U297" s="13"/>
      <x:c r="V297" s="13"/>
      <x:c r="W297" s="13"/>
      <x:c r="X297" s="14"/>
    </x:row>
    <x:row r="298">
      <x:c r="A298" s="13"/>
      <x:c r="B298" s="14"/>
      <x:c r="C298" s="76" t="str">
        <x:f>IF(B298="","",TEXT(B298,"mmm yyyy"))</x:f>
      </x:c>
      <x:c r="D298" s="13"/>
      <x:c r="E298" s="13"/>
      <x:c r="F298" s="13"/>
      <x:c r="G298" s="13"/>
      <x:c r="H298" s="13"/>
      <x:c r="I298" s="77"/>
      <x:c r="J298" s="77"/>
      <x:c r="K298" s="78" t="str">
        <x:f>IF(AND(I298="",J298=""),"",N(I298)-N(J298))</x:f>
      </x:c>
      <x:c r="L298" s="13"/>
      <x:c r="M298" s="76" t="str">
        <x:f>IF(E298="","",XLOOKUP(E298,'Lists &amp; COA'!$L$47:$L$95,'Lists &amp; COA'!$M$47:$M$95,""))</x:f>
      </x:c>
      <x:c r="N298" s="76" t="str">
        <x:f>IF(M298="","",IFERROR(VLOOKUP(M298,'Lists &amp; COA'!$A$6:$C$39,2,FALSE),"Review"))</x:f>
      </x:c>
      <x:c r="O298" s="76" t="str">
        <x:f>IF(OR(B298="",E298=""),"",IF(M298="","Review",IF(L298="","Review",IF(L298=M298,"No","Yes"))))</x:f>
      </x:c>
      <x:c r="P298" s="13"/>
      <x:c r="Q298" s="13"/>
      <x:c r="R298" s="13"/>
      <x:c r="S298" s="13"/>
      <x:c r="T298" s="76" t="str">
        <x:f>IF(A298="","",IF(COUNTIF($A$7:$A$1006,A298)&gt;1,"Possible Duplicate","Unique"))</x:f>
      </x:c>
      <x:c r="U298" s="13"/>
      <x:c r="V298" s="13"/>
      <x:c r="W298" s="13"/>
      <x:c r="X298" s="14"/>
    </x:row>
    <x:row r="299">
      <x:c r="A299" s="13"/>
      <x:c r="B299" s="14"/>
      <x:c r="C299" s="76" t="str">
        <x:f>IF(B299="","",TEXT(B299,"mmm yyyy"))</x:f>
      </x:c>
      <x:c r="D299" s="13"/>
      <x:c r="E299" s="13"/>
      <x:c r="F299" s="13"/>
      <x:c r="G299" s="13"/>
      <x:c r="H299" s="13"/>
      <x:c r="I299" s="77"/>
      <x:c r="J299" s="77"/>
      <x:c r="K299" s="78" t="str">
        <x:f>IF(AND(I299="",J299=""),"",N(I299)-N(J299))</x:f>
      </x:c>
      <x:c r="L299" s="13"/>
      <x:c r="M299" s="76" t="str">
        <x:f>IF(E299="","",XLOOKUP(E299,'Lists &amp; COA'!$L$47:$L$95,'Lists &amp; COA'!$M$47:$M$95,""))</x:f>
      </x:c>
      <x:c r="N299" s="76" t="str">
        <x:f>IF(M299="","",IFERROR(VLOOKUP(M299,'Lists &amp; COA'!$A$6:$C$39,2,FALSE),"Review"))</x:f>
      </x:c>
      <x:c r="O299" s="76" t="str">
        <x:f>IF(OR(B299="",E299=""),"",IF(M299="","Review",IF(L299="","Review",IF(L299=M299,"No","Yes"))))</x:f>
      </x:c>
      <x:c r="P299" s="13"/>
      <x:c r="Q299" s="13"/>
      <x:c r="R299" s="13"/>
      <x:c r="S299" s="13"/>
      <x:c r="T299" s="76" t="str">
        <x:f>IF(A299="","",IF(COUNTIF($A$7:$A$1006,A299)&gt;1,"Possible Duplicate","Unique"))</x:f>
      </x:c>
      <x:c r="U299" s="13"/>
      <x:c r="V299" s="13"/>
      <x:c r="W299" s="13"/>
      <x:c r="X299" s="14"/>
    </x:row>
    <x:row r="300">
      <x:c r="A300" s="13"/>
      <x:c r="B300" s="14"/>
      <x:c r="C300" s="76" t="str">
        <x:f>IF(B300="","",TEXT(B300,"mmm yyyy"))</x:f>
      </x:c>
      <x:c r="D300" s="13"/>
      <x:c r="E300" s="13"/>
      <x:c r="F300" s="13"/>
      <x:c r="G300" s="13"/>
      <x:c r="H300" s="13"/>
      <x:c r="I300" s="77"/>
      <x:c r="J300" s="77"/>
      <x:c r="K300" s="78" t="str">
        <x:f>IF(AND(I300="",J300=""),"",N(I300)-N(J300))</x:f>
      </x:c>
      <x:c r="L300" s="13"/>
      <x:c r="M300" s="76" t="str">
        <x:f>IF(E300="","",XLOOKUP(E300,'Lists &amp; COA'!$L$47:$L$95,'Lists &amp; COA'!$M$47:$M$95,""))</x:f>
      </x:c>
      <x:c r="N300" s="76" t="str">
        <x:f>IF(M300="","",IFERROR(VLOOKUP(M300,'Lists &amp; COA'!$A$6:$C$39,2,FALSE),"Review"))</x:f>
      </x:c>
      <x:c r="O300" s="76" t="str">
        <x:f>IF(OR(B300="",E300=""),"",IF(M300="","Review",IF(L300="","Review",IF(L300=M300,"No","Yes"))))</x:f>
      </x:c>
      <x:c r="P300" s="13"/>
      <x:c r="Q300" s="13"/>
      <x:c r="R300" s="13"/>
      <x:c r="S300" s="13"/>
      <x:c r="T300" s="76" t="str">
        <x:f>IF(A300="","",IF(COUNTIF($A$7:$A$1006,A300)&gt;1,"Possible Duplicate","Unique"))</x:f>
      </x:c>
      <x:c r="U300" s="13"/>
      <x:c r="V300" s="13"/>
      <x:c r="W300" s="13"/>
      <x:c r="X300" s="14"/>
    </x:row>
    <x:row r="301">
      <x:c r="A301" s="13"/>
      <x:c r="B301" s="14"/>
      <x:c r="C301" s="76" t="str">
        <x:f>IF(B301="","",TEXT(B301,"mmm yyyy"))</x:f>
      </x:c>
      <x:c r="D301" s="13"/>
      <x:c r="E301" s="13"/>
      <x:c r="F301" s="13"/>
      <x:c r="G301" s="13"/>
      <x:c r="H301" s="13"/>
      <x:c r="I301" s="77"/>
      <x:c r="J301" s="77"/>
      <x:c r="K301" s="78" t="str">
        <x:f>IF(AND(I301="",J301=""),"",N(I301)-N(J301))</x:f>
      </x:c>
      <x:c r="L301" s="13"/>
      <x:c r="M301" s="76" t="str">
        <x:f>IF(E301="","",XLOOKUP(E301,'Lists &amp; COA'!$L$47:$L$95,'Lists &amp; COA'!$M$47:$M$95,""))</x:f>
      </x:c>
      <x:c r="N301" s="76" t="str">
        <x:f>IF(M301="","",IFERROR(VLOOKUP(M301,'Lists &amp; COA'!$A$6:$C$39,2,FALSE),"Review"))</x:f>
      </x:c>
      <x:c r="O301" s="76" t="str">
        <x:f>IF(OR(B301="",E301=""),"",IF(M301="","Review",IF(L301="","Review",IF(L301=M301,"No","Yes"))))</x:f>
      </x:c>
      <x:c r="P301" s="13"/>
      <x:c r="Q301" s="13"/>
      <x:c r="R301" s="13"/>
      <x:c r="S301" s="13"/>
      <x:c r="T301" s="76" t="str">
        <x:f>IF(A301="","",IF(COUNTIF($A$7:$A$1006,A301)&gt;1,"Possible Duplicate","Unique"))</x:f>
      </x:c>
      <x:c r="U301" s="13"/>
      <x:c r="V301" s="13"/>
      <x:c r="W301" s="13"/>
      <x:c r="X301" s="14"/>
    </x:row>
    <x:row r="302">
      <x:c r="A302" s="13"/>
      <x:c r="B302" s="14"/>
      <x:c r="C302" s="76" t="str">
        <x:f>IF(B302="","",TEXT(B302,"mmm yyyy"))</x:f>
      </x:c>
      <x:c r="D302" s="13"/>
      <x:c r="E302" s="13"/>
      <x:c r="F302" s="13"/>
      <x:c r="G302" s="13"/>
      <x:c r="H302" s="13"/>
      <x:c r="I302" s="77"/>
      <x:c r="J302" s="77"/>
      <x:c r="K302" s="78" t="str">
        <x:f>IF(AND(I302="",J302=""),"",N(I302)-N(J302))</x:f>
      </x:c>
      <x:c r="L302" s="13"/>
      <x:c r="M302" s="76" t="str">
        <x:f>IF(E302="","",XLOOKUP(E302,'Lists &amp; COA'!$L$47:$L$95,'Lists &amp; COA'!$M$47:$M$95,""))</x:f>
      </x:c>
      <x:c r="N302" s="76" t="str">
        <x:f>IF(M302="","",IFERROR(VLOOKUP(M302,'Lists &amp; COA'!$A$6:$C$39,2,FALSE),"Review"))</x:f>
      </x:c>
      <x:c r="O302" s="76" t="str">
        <x:f>IF(OR(B302="",E302=""),"",IF(M302="","Review",IF(L302="","Review",IF(L302=M302,"No","Yes"))))</x:f>
      </x:c>
      <x:c r="P302" s="13"/>
      <x:c r="Q302" s="13"/>
      <x:c r="R302" s="13"/>
      <x:c r="S302" s="13"/>
      <x:c r="T302" s="76" t="str">
        <x:f>IF(A302="","",IF(COUNTIF($A$7:$A$1006,A302)&gt;1,"Possible Duplicate","Unique"))</x:f>
      </x:c>
      <x:c r="U302" s="13"/>
      <x:c r="V302" s="13"/>
      <x:c r="W302" s="13"/>
      <x:c r="X302" s="14"/>
    </x:row>
    <x:row r="303">
      <x:c r="A303" s="13"/>
      <x:c r="B303" s="14"/>
      <x:c r="C303" s="76" t="str">
        <x:f>IF(B303="","",TEXT(B303,"mmm yyyy"))</x:f>
      </x:c>
      <x:c r="D303" s="13"/>
      <x:c r="E303" s="13"/>
      <x:c r="F303" s="13"/>
      <x:c r="G303" s="13"/>
      <x:c r="H303" s="13"/>
      <x:c r="I303" s="77"/>
      <x:c r="J303" s="77"/>
      <x:c r="K303" s="78" t="str">
        <x:f>IF(AND(I303="",J303=""),"",N(I303)-N(J303))</x:f>
      </x:c>
      <x:c r="L303" s="13"/>
      <x:c r="M303" s="76" t="str">
        <x:f>IF(E303="","",XLOOKUP(E303,'Lists &amp; COA'!$L$47:$L$95,'Lists &amp; COA'!$M$47:$M$95,""))</x:f>
      </x:c>
      <x:c r="N303" s="76" t="str">
        <x:f>IF(M303="","",IFERROR(VLOOKUP(M303,'Lists &amp; COA'!$A$6:$C$39,2,FALSE),"Review"))</x:f>
      </x:c>
      <x:c r="O303" s="76" t="str">
        <x:f>IF(OR(B303="",E303=""),"",IF(M303="","Review",IF(L303="","Review",IF(L303=M303,"No","Yes"))))</x:f>
      </x:c>
      <x:c r="P303" s="13"/>
      <x:c r="Q303" s="13"/>
      <x:c r="R303" s="13"/>
      <x:c r="S303" s="13"/>
      <x:c r="T303" s="76" t="str">
        <x:f>IF(A303="","",IF(COUNTIF($A$7:$A$1006,A303)&gt;1,"Possible Duplicate","Unique"))</x:f>
      </x:c>
      <x:c r="U303" s="13"/>
      <x:c r="V303" s="13"/>
      <x:c r="W303" s="13"/>
      <x:c r="X303" s="14"/>
    </x:row>
    <x:row r="304">
      <x:c r="A304" s="13"/>
      <x:c r="B304" s="14"/>
      <x:c r="C304" s="76" t="str">
        <x:f>IF(B304="","",TEXT(B304,"mmm yyyy"))</x:f>
      </x:c>
      <x:c r="D304" s="13"/>
      <x:c r="E304" s="13"/>
      <x:c r="F304" s="13"/>
      <x:c r="G304" s="13"/>
      <x:c r="H304" s="13"/>
      <x:c r="I304" s="77"/>
      <x:c r="J304" s="77"/>
      <x:c r="K304" s="78" t="str">
        <x:f>IF(AND(I304="",J304=""),"",N(I304)-N(J304))</x:f>
      </x:c>
      <x:c r="L304" s="13"/>
      <x:c r="M304" s="76" t="str">
        <x:f>IF(E304="","",XLOOKUP(E304,'Lists &amp; COA'!$L$47:$L$95,'Lists &amp; COA'!$M$47:$M$95,""))</x:f>
      </x:c>
      <x:c r="N304" s="76" t="str">
        <x:f>IF(M304="","",IFERROR(VLOOKUP(M304,'Lists &amp; COA'!$A$6:$C$39,2,FALSE),"Review"))</x:f>
      </x:c>
      <x:c r="O304" s="76" t="str">
        <x:f>IF(OR(B304="",E304=""),"",IF(M304="","Review",IF(L304="","Review",IF(L304=M304,"No","Yes"))))</x:f>
      </x:c>
      <x:c r="P304" s="13"/>
      <x:c r="Q304" s="13"/>
      <x:c r="R304" s="13"/>
      <x:c r="S304" s="13"/>
      <x:c r="T304" s="76" t="str">
        <x:f>IF(A304="","",IF(COUNTIF($A$7:$A$1006,A304)&gt;1,"Possible Duplicate","Unique"))</x:f>
      </x:c>
      <x:c r="U304" s="13"/>
      <x:c r="V304" s="13"/>
      <x:c r="W304" s="13"/>
      <x:c r="X304" s="14"/>
    </x:row>
    <x:row r="305">
      <x:c r="A305" s="13"/>
      <x:c r="B305" s="14"/>
      <x:c r="C305" s="76" t="str">
        <x:f>IF(B305="","",TEXT(B305,"mmm yyyy"))</x:f>
      </x:c>
      <x:c r="D305" s="13"/>
      <x:c r="E305" s="13"/>
      <x:c r="F305" s="13"/>
      <x:c r="G305" s="13"/>
      <x:c r="H305" s="13"/>
      <x:c r="I305" s="77"/>
      <x:c r="J305" s="77"/>
      <x:c r="K305" s="78" t="str">
        <x:f>IF(AND(I305="",J305=""),"",N(I305)-N(J305))</x:f>
      </x:c>
      <x:c r="L305" s="13"/>
      <x:c r="M305" s="76" t="str">
        <x:f>IF(E305="","",XLOOKUP(E305,'Lists &amp; COA'!$L$47:$L$95,'Lists &amp; COA'!$M$47:$M$95,""))</x:f>
      </x:c>
      <x:c r="N305" s="76" t="str">
        <x:f>IF(M305="","",IFERROR(VLOOKUP(M305,'Lists &amp; COA'!$A$6:$C$39,2,FALSE),"Review"))</x:f>
      </x:c>
      <x:c r="O305" s="76" t="str">
        <x:f>IF(OR(B305="",E305=""),"",IF(M305="","Review",IF(L305="","Review",IF(L305=M305,"No","Yes"))))</x:f>
      </x:c>
      <x:c r="P305" s="13"/>
      <x:c r="Q305" s="13"/>
      <x:c r="R305" s="13"/>
      <x:c r="S305" s="13"/>
      <x:c r="T305" s="76" t="str">
        <x:f>IF(A305="","",IF(COUNTIF($A$7:$A$1006,A305)&gt;1,"Possible Duplicate","Unique"))</x:f>
      </x:c>
      <x:c r="U305" s="13"/>
      <x:c r="V305" s="13"/>
      <x:c r="W305" s="13"/>
      <x:c r="X305" s="14"/>
    </x:row>
    <x:row r="306">
      <x:c r="A306" s="13"/>
      <x:c r="B306" s="14"/>
      <x:c r="C306" s="76" t="str">
        <x:f>IF(B306="","",TEXT(B306,"mmm yyyy"))</x:f>
      </x:c>
      <x:c r="D306" s="13"/>
      <x:c r="E306" s="13"/>
      <x:c r="F306" s="13"/>
      <x:c r="G306" s="13"/>
      <x:c r="H306" s="13"/>
      <x:c r="I306" s="77"/>
      <x:c r="J306" s="77"/>
      <x:c r="K306" s="78" t="str">
        <x:f>IF(AND(I306="",J306=""),"",N(I306)-N(J306))</x:f>
      </x:c>
      <x:c r="L306" s="13"/>
      <x:c r="M306" s="76" t="str">
        <x:f>IF(E306="","",XLOOKUP(E306,'Lists &amp; COA'!$L$47:$L$95,'Lists &amp; COA'!$M$47:$M$95,""))</x:f>
      </x:c>
      <x:c r="N306" s="76" t="str">
        <x:f>IF(M306="","",IFERROR(VLOOKUP(M306,'Lists &amp; COA'!$A$6:$C$39,2,FALSE),"Review"))</x:f>
      </x:c>
      <x:c r="O306" s="76" t="str">
        <x:f>IF(OR(B306="",E306=""),"",IF(M306="","Review",IF(L306="","Review",IF(L306=M306,"No","Yes"))))</x:f>
      </x:c>
      <x:c r="P306" s="13"/>
      <x:c r="Q306" s="13"/>
      <x:c r="R306" s="13"/>
      <x:c r="S306" s="13"/>
      <x:c r="T306" s="76" t="str">
        <x:f>IF(A306="","",IF(COUNTIF($A$7:$A$1006,A306)&gt;1,"Possible Duplicate","Unique"))</x:f>
      </x:c>
      <x:c r="U306" s="13"/>
      <x:c r="V306" s="13"/>
      <x:c r="W306" s="13"/>
      <x:c r="X306" s="14"/>
    </x:row>
    <x:row r="307">
      <x:c r="A307" s="13"/>
      <x:c r="B307" s="14"/>
      <x:c r="C307" s="76" t="str">
        <x:f>IF(B307="","",TEXT(B307,"mmm yyyy"))</x:f>
      </x:c>
      <x:c r="D307" s="13"/>
      <x:c r="E307" s="13"/>
      <x:c r="F307" s="13"/>
      <x:c r="G307" s="13"/>
      <x:c r="H307" s="13"/>
      <x:c r="I307" s="77"/>
      <x:c r="J307" s="77"/>
      <x:c r="K307" s="78" t="str">
        <x:f>IF(AND(I307="",J307=""),"",N(I307)-N(J307))</x:f>
      </x:c>
      <x:c r="L307" s="13"/>
      <x:c r="M307" s="76" t="str">
        <x:f>IF(E307="","",XLOOKUP(E307,'Lists &amp; COA'!$L$47:$L$95,'Lists &amp; COA'!$M$47:$M$95,""))</x:f>
      </x:c>
      <x:c r="N307" s="76" t="str">
        <x:f>IF(M307="","",IFERROR(VLOOKUP(M307,'Lists &amp; COA'!$A$6:$C$39,2,FALSE),"Review"))</x:f>
      </x:c>
      <x:c r="O307" s="76" t="str">
        <x:f>IF(OR(B307="",E307=""),"",IF(M307="","Review",IF(L307="","Review",IF(L307=M307,"No","Yes"))))</x:f>
      </x:c>
      <x:c r="P307" s="13"/>
      <x:c r="Q307" s="13"/>
      <x:c r="R307" s="13"/>
      <x:c r="S307" s="13"/>
      <x:c r="T307" s="76" t="str">
        <x:f>IF(A307="","",IF(COUNTIF($A$7:$A$1006,A307)&gt;1,"Possible Duplicate","Unique"))</x:f>
      </x:c>
      <x:c r="U307" s="13"/>
      <x:c r="V307" s="13"/>
      <x:c r="W307" s="13"/>
      <x:c r="X307" s="14"/>
    </x:row>
    <x:row r="308">
      <x:c r="A308" s="13"/>
      <x:c r="B308" s="14"/>
      <x:c r="C308" s="76" t="str">
        <x:f>IF(B308="","",TEXT(B308,"mmm yyyy"))</x:f>
      </x:c>
      <x:c r="D308" s="13"/>
      <x:c r="E308" s="13"/>
      <x:c r="F308" s="13"/>
      <x:c r="G308" s="13"/>
      <x:c r="H308" s="13"/>
      <x:c r="I308" s="77"/>
      <x:c r="J308" s="77"/>
      <x:c r="K308" s="78" t="str">
        <x:f>IF(AND(I308="",J308=""),"",N(I308)-N(J308))</x:f>
      </x:c>
      <x:c r="L308" s="13"/>
      <x:c r="M308" s="76" t="str">
        <x:f>IF(E308="","",XLOOKUP(E308,'Lists &amp; COA'!$L$47:$L$95,'Lists &amp; COA'!$M$47:$M$95,""))</x:f>
      </x:c>
      <x:c r="N308" s="76" t="str">
        <x:f>IF(M308="","",IFERROR(VLOOKUP(M308,'Lists &amp; COA'!$A$6:$C$39,2,FALSE),"Review"))</x:f>
      </x:c>
      <x:c r="O308" s="76" t="str">
        <x:f>IF(OR(B308="",E308=""),"",IF(M308="","Review",IF(L308="","Review",IF(L308=M308,"No","Yes"))))</x:f>
      </x:c>
      <x:c r="P308" s="13"/>
      <x:c r="Q308" s="13"/>
      <x:c r="R308" s="13"/>
      <x:c r="S308" s="13"/>
      <x:c r="T308" s="76" t="str">
        <x:f>IF(A308="","",IF(COUNTIF($A$7:$A$1006,A308)&gt;1,"Possible Duplicate","Unique"))</x:f>
      </x:c>
      <x:c r="U308" s="13"/>
      <x:c r="V308" s="13"/>
      <x:c r="W308" s="13"/>
      <x:c r="X308" s="14"/>
    </x:row>
    <x:row r="309">
      <x:c r="A309" s="13"/>
      <x:c r="B309" s="14"/>
      <x:c r="C309" s="76" t="str">
        <x:f>IF(B309="","",TEXT(B309,"mmm yyyy"))</x:f>
      </x:c>
      <x:c r="D309" s="13"/>
      <x:c r="E309" s="13"/>
      <x:c r="F309" s="13"/>
      <x:c r="G309" s="13"/>
      <x:c r="H309" s="13"/>
      <x:c r="I309" s="77"/>
      <x:c r="J309" s="77"/>
      <x:c r="K309" s="78" t="str">
        <x:f>IF(AND(I309="",J309=""),"",N(I309)-N(J309))</x:f>
      </x:c>
      <x:c r="L309" s="13"/>
      <x:c r="M309" s="76" t="str">
        <x:f>IF(E309="","",XLOOKUP(E309,'Lists &amp; COA'!$L$47:$L$95,'Lists &amp; COA'!$M$47:$M$95,""))</x:f>
      </x:c>
      <x:c r="N309" s="76" t="str">
        <x:f>IF(M309="","",IFERROR(VLOOKUP(M309,'Lists &amp; COA'!$A$6:$C$39,2,FALSE),"Review"))</x:f>
      </x:c>
      <x:c r="O309" s="76" t="str">
        <x:f>IF(OR(B309="",E309=""),"",IF(M309="","Review",IF(L309="","Review",IF(L309=M309,"No","Yes"))))</x:f>
      </x:c>
      <x:c r="P309" s="13"/>
      <x:c r="Q309" s="13"/>
      <x:c r="R309" s="13"/>
      <x:c r="S309" s="13"/>
      <x:c r="T309" s="76" t="str">
        <x:f>IF(A309="","",IF(COUNTIF($A$7:$A$1006,A309)&gt;1,"Possible Duplicate","Unique"))</x:f>
      </x:c>
      <x:c r="U309" s="13"/>
      <x:c r="V309" s="13"/>
      <x:c r="W309" s="13"/>
      <x:c r="X309" s="14"/>
    </x:row>
    <x:row r="310">
      <x:c r="A310" s="13"/>
      <x:c r="B310" s="14"/>
      <x:c r="C310" s="76" t="str">
        <x:f>IF(B310="","",TEXT(B310,"mmm yyyy"))</x:f>
      </x:c>
      <x:c r="D310" s="13"/>
      <x:c r="E310" s="13"/>
      <x:c r="F310" s="13"/>
      <x:c r="G310" s="13"/>
      <x:c r="H310" s="13"/>
      <x:c r="I310" s="77"/>
      <x:c r="J310" s="77"/>
      <x:c r="K310" s="78" t="str">
        <x:f>IF(AND(I310="",J310=""),"",N(I310)-N(J310))</x:f>
      </x:c>
      <x:c r="L310" s="13"/>
      <x:c r="M310" s="76" t="str">
        <x:f>IF(E310="","",XLOOKUP(E310,'Lists &amp; COA'!$L$47:$L$95,'Lists &amp; COA'!$M$47:$M$95,""))</x:f>
      </x:c>
      <x:c r="N310" s="76" t="str">
        <x:f>IF(M310="","",IFERROR(VLOOKUP(M310,'Lists &amp; COA'!$A$6:$C$39,2,FALSE),"Review"))</x:f>
      </x:c>
      <x:c r="O310" s="76" t="str">
        <x:f>IF(OR(B310="",E310=""),"",IF(M310="","Review",IF(L310="","Review",IF(L310=M310,"No","Yes"))))</x:f>
      </x:c>
      <x:c r="P310" s="13"/>
      <x:c r="Q310" s="13"/>
      <x:c r="R310" s="13"/>
      <x:c r="S310" s="13"/>
      <x:c r="T310" s="76" t="str">
        <x:f>IF(A310="","",IF(COUNTIF($A$7:$A$1006,A310)&gt;1,"Possible Duplicate","Unique"))</x:f>
      </x:c>
      <x:c r="U310" s="13"/>
      <x:c r="V310" s="13"/>
      <x:c r="W310" s="13"/>
      <x:c r="X310" s="14"/>
    </x:row>
    <x:row r="311">
      <x:c r="A311" s="13"/>
      <x:c r="B311" s="14"/>
      <x:c r="C311" s="76" t="str">
        <x:f>IF(B311="","",TEXT(B311,"mmm yyyy"))</x:f>
      </x:c>
      <x:c r="D311" s="13"/>
      <x:c r="E311" s="13"/>
      <x:c r="F311" s="13"/>
      <x:c r="G311" s="13"/>
      <x:c r="H311" s="13"/>
      <x:c r="I311" s="77"/>
      <x:c r="J311" s="77"/>
      <x:c r="K311" s="78" t="str">
        <x:f>IF(AND(I311="",J311=""),"",N(I311)-N(J311))</x:f>
      </x:c>
      <x:c r="L311" s="13"/>
      <x:c r="M311" s="76" t="str">
        <x:f>IF(E311="","",XLOOKUP(E311,'Lists &amp; COA'!$L$47:$L$95,'Lists &amp; COA'!$M$47:$M$95,""))</x:f>
      </x:c>
      <x:c r="N311" s="76" t="str">
        <x:f>IF(M311="","",IFERROR(VLOOKUP(M311,'Lists &amp; COA'!$A$6:$C$39,2,FALSE),"Review"))</x:f>
      </x:c>
      <x:c r="O311" s="76" t="str">
        <x:f>IF(OR(B311="",E311=""),"",IF(M311="","Review",IF(L311="","Review",IF(L311=M311,"No","Yes"))))</x:f>
      </x:c>
      <x:c r="P311" s="13"/>
      <x:c r="Q311" s="13"/>
      <x:c r="R311" s="13"/>
      <x:c r="S311" s="13"/>
      <x:c r="T311" s="76" t="str">
        <x:f>IF(A311="","",IF(COUNTIF($A$7:$A$1006,A311)&gt;1,"Possible Duplicate","Unique"))</x:f>
      </x:c>
      <x:c r="U311" s="13"/>
      <x:c r="V311" s="13"/>
      <x:c r="W311" s="13"/>
      <x:c r="X311" s="14"/>
    </x:row>
    <x:row r="312">
      <x:c r="A312" s="13"/>
      <x:c r="B312" s="14"/>
      <x:c r="C312" s="76" t="str">
        <x:f>IF(B312="","",TEXT(B312,"mmm yyyy"))</x:f>
      </x:c>
      <x:c r="D312" s="13"/>
      <x:c r="E312" s="13"/>
      <x:c r="F312" s="13"/>
      <x:c r="G312" s="13"/>
      <x:c r="H312" s="13"/>
      <x:c r="I312" s="77"/>
      <x:c r="J312" s="77"/>
      <x:c r="K312" s="78" t="str">
        <x:f>IF(AND(I312="",J312=""),"",N(I312)-N(J312))</x:f>
      </x:c>
      <x:c r="L312" s="13"/>
      <x:c r="M312" s="76" t="str">
        <x:f>IF(E312="","",XLOOKUP(E312,'Lists &amp; COA'!$L$47:$L$95,'Lists &amp; COA'!$M$47:$M$95,""))</x:f>
      </x:c>
      <x:c r="N312" s="76" t="str">
        <x:f>IF(M312="","",IFERROR(VLOOKUP(M312,'Lists &amp; COA'!$A$6:$C$39,2,FALSE),"Review"))</x:f>
      </x:c>
      <x:c r="O312" s="76" t="str">
        <x:f>IF(OR(B312="",E312=""),"",IF(M312="","Review",IF(L312="","Review",IF(L312=M312,"No","Yes"))))</x:f>
      </x:c>
      <x:c r="P312" s="13"/>
      <x:c r="Q312" s="13"/>
      <x:c r="R312" s="13"/>
      <x:c r="S312" s="13"/>
      <x:c r="T312" s="76" t="str">
        <x:f>IF(A312="","",IF(COUNTIF($A$7:$A$1006,A312)&gt;1,"Possible Duplicate","Unique"))</x:f>
      </x:c>
      <x:c r="U312" s="13"/>
      <x:c r="V312" s="13"/>
      <x:c r="W312" s="13"/>
      <x:c r="X312" s="14"/>
    </x:row>
    <x:row r="313">
      <x:c r="A313" s="13"/>
      <x:c r="B313" s="14"/>
      <x:c r="C313" s="76" t="str">
        <x:f>IF(B313="","",TEXT(B313,"mmm yyyy"))</x:f>
      </x:c>
      <x:c r="D313" s="13"/>
      <x:c r="E313" s="13"/>
      <x:c r="F313" s="13"/>
      <x:c r="G313" s="13"/>
      <x:c r="H313" s="13"/>
      <x:c r="I313" s="77"/>
      <x:c r="J313" s="77"/>
      <x:c r="K313" s="78" t="str">
        <x:f>IF(AND(I313="",J313=""),"",N(I313)-N(J313))</x:f>
      </x:c>
      <x:c r="L313" s="13"/>
      <x:c r="M313" s="76" t="str">
        <x:f>IF(E313="","",XLOOKUP(E313,'Lists &amp; COA'!$L$47:$L$95,'Lists &amp; COA'!$M$47:$M$95,""))</x:f>
      </x:c>
      <x:c r="N313" s="76" t="str">
        <x:f>IF(M313="","",IFERROR(VLOOKUP(M313,'Lists &amp; COA'!$A$6:$C$39,2,FALSE),"Review"))</x:f>
      </x:c>
      <x:c r="O313" s="76" t="str">
        <x:f>IF(OR(B313="",E313=""),"",IF(M313="","Review",IF(L313="","Review",IF(L313=M313,"No","Yes"))))</x:f>
      </x:c>
      <x:c r="P313" s="13"/>
      <x:c r="Q313" s="13"/>
      <x:c r="R313" s="13"/>
      <x:c r="S313" s="13"/>
      <x:c r="T313" s="76" t="str">
        <x:f>IF(A313="","",IF(COUNTIF($A$7:$A$1006,A313)&gt;1,"Possible Duplicate","Unique"))</x:f>
      </x:c>
      <x:c r="U313" s="13"/>
      <x:c r="V313" s="13"/>
      <x:c r="W313" s="13"/>
      <x:c r="X313" s="14"/>
    </x:row>
    <x:row r="314">
      <x:c r="A314" s="13"/>
      <x:c r="B314" s="14"/>
      <x:c r="C314" s="76" t="str">
        <x:f>IF(B314="","",TEXT(B314,"mmm yyyy"))</x:f>
      </x:c>
      <x:c r="D314" s="13"/>
      <x:c r="E314" s="13"/>
      <x:c r="F314" s="13"/>
      <x:c r="G314" s="13"/>
      <x:c r="H314" s="13"/>
      <x:c r="I314" s="77"/>
      <x:c r="J314" s="77"/>
      <x:c r="K314" s="78" t="str">
        <x:f>IF(AND(I314="",J314=""),"",N(I314)-N(J314))</x:f>
      </x:c>
      <x:c r="L314" s="13"/>
      <x:c r="M314" s="76" t="str">
        <x:f>IF(E314="","",XLOOKUP(E314,'Lists &amp; COA'!$L$47:$L$95,'Lists &amp; COA'!$M$47:$M$95,""))</x:f>
      </x:c>
      <x:c r="N314" s="76" t="str">
        <x:f>IF(M314="","",IFERROR(VLOOKUP(M314,'Lists &amp; COA'!$A$6:$C$39,2,FALSE),"Review"))</x:f>
      </x:c>
      <x:c r="O314" s="76" t="str">
        <x:f>IF(OR(B314="",E314=""),"",IF(M314="","Review",IF(L314="","Review",IF(L314=M314,"No","Yes"))))</x:f>
      </x:c>
      <x:c r="P314" s="13"/>
      <x:c r="Q314" s="13"/>
      <x:c r="R314" s="13"/>
      <x:c r="S314" s="13"/>
      <x:c r="T314" s="76" t="str">
        <x:f>IF(A314="","",IF(COUNTIF($A$7:$A$1006,A314)&gt;1,"Possible Duplicate","Unique"))</x:f>
      </x:c>
      <x:c r="U314" s="13"/>
      <x:c r="V314" s="13"/>
      <x:c r="W314" s="13"/>
      <x:c r="X314" s="14"/>
    </x:row>
    <x:row r="315">
      <x:c r="A315" s="13"/>
      <x:c r="B315" s="14"/>
      <x:c r="C315" s="76" t="str">
        <x:f>IF(B315="","",TEXT(B315,"mmm yyyy"))</x:f>
      </x:c>
      <x:c r="D315" s="13"/>
      <x:c r="E315" s="13"/>
      <x:c r="F315" s="13"/>
      <x:c r="G315" s="13"/>
      <x:c r="H315" s="13"/>
      <x:c r="I315" s="77"/>
      <x:c r="J315" s="77"/>
      <x:c r="K315" s="78" t="str">
        <x:f>IF(AND(I315="",J315=""),"",N(I315)-N(J315))</x:f>
      </x:c>
      <x:c r="L315" s="13"/>
      <x:c r="M315" s="76" t="str">
        <x:f>IF(E315="","",XLOOKUP(E315,'Lists &amp; COA'!$L$47:$L$95,'Lists &amp; COA'!$M$47:$M$95,""))</x:f>
      </x:c>
      <x:c r="N315" s="76" t="str">
        <x:f>IF(M315="","",IFERROR(VLOOKUP(M315,'Lists &amp; COA'!$A$6:$C$39,2,FALSE),"Review"))</x:f>
      </x:c>
      <x:c r="O315" s="76" t="str">
        <x:f>IF(OR(B315="",E315=""),"",IF(M315="","Review",IF(L315="","Review",IF(L315=M315,"No","Yes"))))</x:f>
      </x:c>
      <x:c r="P315" s="13"/>
      <x:c r="Q315" s="13"/>
      <x:c r="R315" s="13"/>
      <x:c r="S315" s="13"/>
      <x:c r="T315" s="76" t="str">
        <x:f>IF(A315="","",IF(COUNTIF($A$7:$A$1006,A315)&gt;1,"Possible Duplicate","Unique"))</x:f>
      </x:c>
      <x:c r="U315" s="13"/>
      <x:c r="V315" s="13"/>
      <x:c r="W315" s="13"/>
      <x:c r="X315" s="14"/>
    </x:row>
    <x:row r="316">
      <x:c r="A316" s="13"/>
      <x:c r="B316" s="14"/>
      <x:c r="C316" s="76" t="str">
        <x:f>IF(B316="","",TEXT(B316,"mmm yyyy"))</x:f>
      </x:c>
      <x:c r="D316" s="13"/>
      <x:c r="E316" s="13"/>
      <x:c r="F316" s="13"/>
      <x:c r="G316" s="13"/>
      <x:c r="H316" s="13"/>
      <x:c r="I316" s="77"/>
      <x:c r="J316" s="77"/>
      <x:c r="K316" s="78" t="str">
        <x:f>IF(AND(I316="",J316=""),"",N(I316)-N(J316))</x:f>
      </x:c>
      <x:c r="L316" s="13"/>
      <x:c r="M316" s="76" t="str">
        <x:f>IF(E316="","",XLOOKUP(E316,'Lists &amp; COA'!$L$47:$L$95,'Lists &amp; COA'!$M$47:$M$95,""))</x:f>
      </x:c>
      <x:c r="N316" s="76" t="str">
        <x:f>IF(M316="","",IFERROR(VLOOKUP(M316,'Lists &amp; COA'!$A$6:$C$39,2,FALSE),"Review"))</x:f>
      </x:c>
      <x:c r="O316" s="76" t="str">
        <x:f>IF(OR(B316="",E316=""),"",IF(M316="","Review",IF(L316="","Review",IF(L316=M316,"No","Yes"))))</x:f>
      </x:c>
      <x:c r="P316" s="13"/>
      <x:c r="Q316" s="13"/>
      <x:c r="R316" s="13"/>
      <x:c r="S316" s="13"/>
      <x:c r="T316" s="76" t="str">
        <x:f>IF(A316="","",IF(COUNTIF($A$7:$A$1006,A316)&gt;1,"Possible Duplicate","Unique"))</x:f>
      </x:c>
      <x:c r="U316" s="13"/>
      <x:c r="V316" s="13"/>
      <x:c r="W316" s="13"/>
      <x:c r="X316" s="14"/>
    </x:row>
    <x:row r="317">
      <x:c r="A317" s="13"/>
      <x:c r="B317" s="14"/>
      <x:c r="C317" s="76" t="str">
        <x:f>IF(B317="","",TEXT(B317,"mmm yyyy"))</x:f>
      </x:c>
      <x:c r="D317" s="13"/>
      <x:c r="E317" s="13"/>
      <x:c r="F317" s="13"/>
      <x:c r="G317" s="13"/>
      <x:c r="H317" s="13"/>
      <x:c r="I317" s="77"/>
      <x:c r="J317" s="77"/>
      <x:c r="K317" s="78" t="str">
        <x:f>IF(AND(I317="",J317=""),"",N(I317)-N(J317))</x:f>
      </x:c>
      <x:c r="L317" s="13"/>
      <x:c r="M317" s="76" t="str">
        <x:f>IF(E317="","",XLOOKUP(E317,'Lists &amp; COA'!$L$47:$L$95,'Lists &amp; COA'!$M$47:$M$95,""))</x:f>
      </x:c>
      <x:c r="N317" s="76" t="str">
        <x:f>IF(M317="","",IFERROR(VLOOKUP(M317,'Lists &amp; COA'!$A$6:$C$39,2,FALSE),"Review"))</x:f>
      </x:c>
      <x:c r="O317" s="76" t="str">
        <x:f>IF(OR(B317="",E317=""),"",IF(M317="","Review",IF(L317="","Review",IF(L317=M317,"No","Yes"))))</x:f>
      </x:c>
      <x:c r="P317" s="13"/>
      <x:c r="Q317" s="13"/>
      <x:c r="R317" s="13"/>
      <x:c r="S317" s="13"/>
      <x:c r="T317" s="76" t="str">
        <x:f>IF(A317="","",IF(COUNTIF($A$7:$A$1006,A317)&gt;1,"Possible Duplicate","Unique"))</x:f>
      </x:c>
      <x:c r="U317" s="13"/>
      <x:c r="V317" s="13"/>
      <x:c r="W317" s="13"/>
      <x:c r="X317" s="14"/>
    </x:row>
    <x:row r="318">
      <x:c r="A318" s="13"/>
      <x:c r="B318" s="14"/>
      <x:c r="C318" s="76" t="str">
        <x:f>IF(B318="","",TEXT(B318,"mmm yyyy"))</x:f>
      </x:c>
      <x:c r="D318" s="13"/>
      <x:c r="E318" s="13"/>
      <x:c r="F318" s="13"/>
      <x:c r="G318" s="13"/>
      <x:c r="H318" s="13"/>
      <x:c r="I318" s="77"/>
      <x:c r="J318" s="77"/>
      <x:c r="K318" s="78" t="str">
        <x:f>IF(AND(I318="",J318=""),"",N(I318)-N(J318))</x:f>
      </x:c>
      <x:c r="L318" s="13"/>
      <x:c r="M318" s="76" t="str">
        <x:f>IF(E318="","",XLOOKUP(E318,'Lists &amp; COA'!$L$47:$L$95,'Lists &amp; COA'!$M$47:$M$95,""))</x:f>
      </x:c>
      <x:c r="N318" s="76" t="str">
        <x:f>IF(M318="","",IFERROR(VLOOKUP(M318,'Lists &amp; COA'!$A$6:$C$39,2,FALSE),"Review"))</x:f>
      </x:c>
      <x:c r="O318" s="76" t="str">
        <x:f>IF(OR(B318="",E318=""),"",IF(M318="","Review",IF(L318="","Review",IF(L318=M318,"No","Yes"))))</x:f>
      </x:c>
      <x:c r="P318" s="13"/>
      <x:c r="Q318" s="13"/>
      <x:c r="R318" s="13"/>
      <x:c r="S318" s="13"/>
      <x:c r="T318" s="76" t="str">
        <x:f>IF(A318="","",IF(COUNTIF($A$7:$A$1006,A318)&gt;1,"Possible Duplicate","Unique"))</x:f>
      </x:c>
      <x:c r="U318" s="13"/>
      <x:c r="V318" s="13"/>
      <x:c r="W318" s="13"/>
      <x:c r="X318" s="14"/>
    </x:row>
    <x:row r="319">
      <x:c r="A319" s="13"/>
      <x:c r="B319" s="14"/>
      <x:c r="C319" s="76" t="str">
        <x:f>IF(B319="","",TEXT(B319,"mmm yyyy"))</x:f>
      </x:c>
      <x:c r="D319" s="13"/>
      <x:c r="E319" s="13"/>
      <x:c r="F319" s="13"/>
      <x:c r="G319" s="13"/>
      <x:c r="H319" s="13"/>
      <x:c r="I319" s="77"/>
      <x:c r="J319" s="77"/>
      <x:c r="K319" s="78" t="str">
        <x:f>IF(AND(I319="",J319=""),"",N(I319)-N(J319))</x:f>
      </x:c>
      <x:c r="L319" s="13"/>
      <x:c r="M319" s="76" t="str">
        <x:f>IF(E319="","",XLOOKUP(E319,'Lists &amp; COA'!$L$47:$L$95,'Lists &amp; COA'!$M$47:$M$95,""))</x:f>
      </x:c>
      <x:c r="N319" s="76" t="str">
        <x:f>IF(M319="","",IFERROR(VLOOKUP(M319,'Lists &amp; COA'!$A$6:$C$39,2,FALSE),"Review"))</x:f>
      </x:c>
      <x:c r="O319" s="76" t="str">
        <x:f>IF(OR(B319="",E319=""),"",IF(M319="","Review",IF(L319="","Review",IF(L319=M319,"No","Yes"))))</x:f>
      </x:c>
      <x:c r="P319" s="13"/>
      <x:c r="Q319" s="13"/>
      <x:c r="R319" s="13"/>
      <x:c r="S319" s="13"/>
      <x:c r="T319" s="76" t="str">
        <x:f>IF(A319="","",IF(COUNTIF($A$7:$A$1006,A319)&gt;1,"Possible Duplicate","Unique"))</x:f>
      </x:c>
      <x:c r="U319" s="13"/>
      <x:c r="V319" s="13"/>
      <x:c r="W319" s="13"/>
      <x:c r="X319" s="14"/>
    </x:row>
    <x:row r="320">
      <x:c r="A320" s="13"/>
      <x:c r="B320" s="14"/>
      <x:c r="C320" s="76" t="str">
        <x:f>IF(B320="","",TEXT(B320,"mmm yyyy"))</x:f>
      </x:c>
      <x:c r="D320" s="13"/>
      <x:c r="E320" s="13"/>
      <x:c r="F320" s="13"/>
      <x:c r="G320" s="13"/>
      <x:c r="H320" s="13"/>
      <x:c r="I320" s="77"/>
      <x:c r="J320" s="77"/>
      <x:c r="K320" s="78" t="str">
        <x:f>IF(AND(I320="",J320=""),"",N(I320)-N(J320))</x:f>
      </x:c>
      <x:c r="L320" s="13"/>
      <x:c r="M320" s="76" t="str">
        <x:f>IF(E320="","",XLOOKUP(E320,'Lists &amp; COA'!$L$47:$L$95,'Lists &amp; COA'!$M$47:$M$95,""))</x:f>
      </x:c>
      <x:c r="N320" s="76" t="str">
        <x:f>IF(M320="","",IFERROR(VLOOKUP(M320,'Lists &amp; COA'!$A$6:$C$39,2,FALSE),"Review"))</x:f>
      </x:c>
      <x:c r="O320" s="76" t="str">
        <x:f>IF(OR(B320="",E320=""),"",IF(M320="","Review",IF(L320="","Review",IF(L320=M320,"No","Yes"))))</x:f>
      </x:c>
      <x:c r="P320" s="13"/>
      <x:c r="Q320" s="13"/>
      <x:c r="R320" s="13"/>
      <x:c r="S320" s="13"/>
      <x:c r="T320" s="76" t="str">
        <x:f>IF(A320="","",IF(COUNTIF($A$7:$A$1006,A320)&gt;1,"Possible Duplicate","Unique"))</x:f>
      </x:c>
      <x:c r="U320" s="13"/>
      <x:c r="V320" s="13"/>
      <x:c r="W320" s="13"/>
      <x:c r="X320" s="14"/>
    </x:row>
    <x:row r="321">
      <x:c r="A321" s="13"/>
      <x:c r="B321" s="14"/>
      <x:c r="C321" s="76" t="str">
        <x:f>IF(B321="","",TEXT(B321,"mmm yyyy"))</x:f>
      </x:c>
      <x:c r="D321" s="13"/>
      <x:c r="E321" s="13"/>
      <x:c r="F321" s="13"/>
      <x:c r="G321" s="13"/>
      <x:c r="H321" s="13"/>
      <x:c r="I321" s="77"/>
      <x:c r="J321" s="77"/>
      <x:c r="K321" s="78" t="str">
        <x:f>IF(AND(I321="",J321=""),"",N(I321)-N(J321))</x:f>
      </x:c>
      <x:c r="L321" s="13"/>
      <x:c r="M321" s="76" t="str">
        <x:f>IF(E321="","",XLOOKUP(E321,'Lists &amp; COA'!$L$47:$L$95,'Lists &amp; COA'!$M$47:$M$95,""))</x:f>
      </x:c>
      <x:c r="N321" s="76" t="str">
        <x:f>IF(M321="","",IFERROR(VLOOKUP(M321,'Lists &amp; COA'!$A$6:$C$39,2,FALSE),"Review"))</x:f>
      </x:c>
      <x:c r="O321" s="76" t="str">
        <x:f>IF(OR(B321="",E321=""),"",IF(M321="","Review",IF(L321="","Review",IF(L321=M321,"No","Yes"))))</x:f>
      </x:c>
      <x:c r="P321" s="13"/>
      <x:c r="Q321" s="13"/>
      <x:c r="R321" s="13"/>
      <x:c r="S321" s="13"/>
      <x:c r="T321" s="76" t="str">
        <x:f>IF(A321="","",IF(COUNTIF($A$7:$A$1006,A321)&gt;1,"Possible Duplicate","Unique"))</x:f>
      </x:c>
      <x:c r="U321" s="13"/>
      <x:c r="V321" s="13"/>
      <x:c r="W321" s="13"/>
      <x:c r="X321" s="14"/>
    </x:row>
    <x:row r="322">
      <x:c r="A322" s="13"/>
      <x:c r="B322" s="14"/>
      <x:c r="C322" s="76" t="str">
        <x:f>IF(B322="","",TEXT(B322,"mmm yyyy"))</x:f>
      </x:c>
      <x:c r="D322" s="13"/>
      <x:c r="E322" s="13"/>
      <x:c r="F322" s="13"/>
      <x:c r="G322" s="13"/>
      <x:c r="H322" s="13"/>
      <x:c r="I322" s="77"/>
      <x:c r="J322" s="77"/>
      <x:c r="K322" s="78" t="str">
        <x:f>IF(AND(I322="",J322=""),"",N(I322)-N(J322))</x:f>
      </x:c>
      <x:c r="L322" s="13"/>
      <x:c r="M322" s="76" t="str">
        <x:f>IF(E322="","",XLOOKUP(E322,'Lists &amp; COA'!$L$47:$L$95,'Lists &amp; COA'!$M$47:$M$95,""))</x:f>
      </x:c>
      <x:c r="N322" s="76" t="str">
        <x:f>IF(M322="","",IFERROR(VLOOKUP(M322,'Lists &amp; COA'!$A$6:$C$39,2,FALSE),"Review"))</x:f>
      </x:c>
      <x:c r="O322" s="76" t="str">
        <x:f>IF(OR(B322="",E322=""),"",IF(M322="","Review",IF(L322="","Review",IF(L322=M322,"No","Yes"))))</x:f>
      </x:c>
      <x:c r="P322" s="13"/>
      <x:c r="Q322" s="13"/>
      <x:c r="R322" s="13"/>
      <x:c r="S322" s="13"/>
      <x:c r="T322" s="76" t="str">
        <x:f>IF(A322="","",IF(COUNTIF($A$7:$A$1006,A322)&gt;1,"Possible Duplicate","Unique"))</x:f>
      </x:c>
      <x:c r="U322" s="13"/>
      <x:c r="V322" s="13"/>
      <x:c r="W322" s="13"/>
      <x:c r="X322" s="14"/>
    </x:row>
    <x:row r="323">
      <x:c r="A323" s="13"/>
      <x:c r="B323" s="14"/>
      <x:c r="C323" s="76" t="str">
        <x:f>IF(B323="","",TEXT(B323,"mmm yyyy"))</x:f>
      </x:c>
      <x:c r="D323" s="13"/>
      <x:c r="E323" s="13"/>
      <x:c r="F323" s="13"/>
      <x:c r="G323" s="13"/>
      <x:c r="H323" s="13"/>
      <x:c r="I323" s="77"/>
      <x:c r="J323" s="77"/>
      <x:c r="K323" s="78" t="str">
        <x:f>IF(AND(I323="",J323=""),"",N(I323)-N(J323))</x:f>
      </x:c>
      <x:c r="L323" s="13"/>
      <x:c r="M323" s="76" t="str">
        <x:f>IF(E323="","",XLOOKUP(E323,'Lists &amp; COA'!$L$47:$L$95,'Lists &amp; COA'!$M$47:$M$95,""))</x:f>
      </x:c>
      <x:c r="N323" s="76" t="str">
        <x:f>IF(M323="","",IFERROR(VLOOKUP(M323,'Lists &amp; COA'!$A$6:$C$39,2,FALSE),"Review"))</x:f>
      </x:c>
      <x:c r="O323" s="76" t="str">
        <x:f>IF(OR(B323="",E323=""),"",IF(M323="","Review",IF(L323="","Review",IF(L323=M323,"No","Yes"))))</x:f>
      </x:c>
      <x:c r="P323" s="13"/>
      <x:c r="Q323" s="13"/>
      <x:c r="R323" s="13"/>
      <x:c r="S323" s="13"/>
      <x:c r="T323" s="76" t="str">
        <x:f>IF(A323="","",IF(COUNTIF($A$7:$A$1006,A323)&gt;1,"Possible Duplicate","Unique"))</x:f>
      </x:c>
      <x:c r="U323" s="13"/>
      <x:c r="V323" s="13"/>
      <x:c r="W323" s="13"/>
      <x:c r="X323" s="14"/>
    </x:row>
    <x:row r="324">
      <x:c r="A324" s="13"/>
      <x:c r="B324" s="14"/>
      <x:c r="C324" s="76" t="str">
        <x:f>IF(B324="","",TEXT(B324,"mmm yyyy"))</x:f>
      </x:c>
      <x:c r="D324" s="13"/>
      <x:c r="E324" s="13"/>
      <x:c r="F324" s="13"/>
      <x:c r="G324" s="13"/>
      <x:c r="H324" s="13"/>
      <x:c r="I324" s="77"/>
      <x:c r="J324" s="77"/>
      <x:c r="K324" s="78" t="str">
        <x:f>IF(AND(I324="",J324=""),"",N(I324)-N(J324))</x:f>
      </x:c>
      <x:c r="L324" s="13"/>
      <x:c r="M324" s="76" t="str">
        <x:f>IF(E324="","",XLOOKUP(E324,'Lists &amp; COA'!$L$47:$L$95,'Lists &amp; COA'!$M$47:$M$95,""))</x:f>
      </x:c>
      <x:c r="N324" s="76" t="str">
        <x:f>IF(M324="","",IFERROR(VLOOKUP(M324,'Lists &amp; COA'!$A$6:$C$39,2,FALSE),"Review"))</x:f>
      </x:c>
      <x:c r="O324" s="76" t="str">
        <x:f>IF(OR(B324="",E324=""),"",IF(M324="","Review",IF(L324="","Review",IF(L324=M324,"No","Yes"))))</x:f>
      </x:c>
      <x:c r="P324" s="13"/>
      <x:c r="Q324" s="13"/>
      <x:c r="R324" s="13"/>
      <x:c r="S324" s="13"/>
      <x:c r="T324" s="76" t="str">
        <x:f>IF(A324="","",IF(COUNTIF($A$7:$A$1006,A324)&gt;1,"Possible Duplicate","Unique"))</x:f>
      </x:c>
      <x:c r="U324" s="13"/>
      <x:c r="V324" s="13"/>
      <x:c r="W324" s="13"/>
      <x:c r="X324" s="14"/>
    </x:row>
    <x:row r="325">
      <x:c r="A325" s="13"/>
      <x:c r="B325" s="14"/>
      <x:c r="C325" s="76" t="str">
        <x:f>IF(B325="","",TEXT(B325,"mmm yyyy"))</x:f>
      </x:c>
      <x:c r="D325" s="13"/>
      <x:c r="E325" s="13"/>
      <x:c r="F325" s="13"/>
      <x:c r="G325" s="13"/>
      <x:c r="H325" s="13"/>
      <x:c r="I325" s="77"/>
      <x:c r="J325" s="77"/>
      <x:c r="K325" s="78" t="str">
        <x:f>IF(AND(I325="",J325=""),"",N(I325)-N(J325))</x:f>
      </x:c>
      <x:c r="L325" s="13"/>
      <x:c r="M325" s="76" t="str">
        <x:f>IF(E325="","",XLOOKUP(E325,'Lists &amp; COA'!$L$47:$L$95,'Lists &amp; COA'!$M$47:$M$95,""))</x:f>
      </x:c>
      <x:c r="N325" s="76" t="str">
        <x:f>IF(M325="","",IFERROR(VLOOKUP(M325,'Lists &amp; COA'!$A$6:$C$39,2,FALSE),"Review"))</x:f>
      </x:c>
      <x:c r="O325" s="76" t="str">
        <x:f>IF(OR(B325="",E325=""),"",IF(M325="","Review",IF(L325="","Review",IF(L325=M325,"No","Yes"))))</x:f>
      </x:c>
      <x:c r="P325" s="13"/>
      <x:c r="Q325" s="13"/>
      <x:c r="R325" s="13"/>
      <x:c r="S325" s="13"/>
      <x:c r="T325" s="76" t="str">
        <x:f>IF(A325="","",IF(COUNTIF($A$7:$A$1006,A325)&gt;1,"Possible Duplicate","Unique"))</x:f>
      </x:c>
      <x:c r="U325" s="13"/>
      <x:c r="V325" s="13"/>
      <x:c r="W325" s="13"/>
      <x:c r="X325" s="14"/>
    </x:row>
    <x:row r="326">
      <x:c r="A326" s="13"/>
      <x:c r="B326" s="14"/>
      <x:c r="C326" s="76" t="str">
        <x:f>IF(B326="","",TEXT(B326,"mmm yyyy"))</x:f>
      </x:c>
      <x:c r="D326" s="13"/>
      <x:c r="E326" s="13"/>
      <x:c r="F326" s="13"/>
      <x:c r="G326" s="13"/>
      <x:c r="H326" s="13"/>
      <x:c r="I326" s="77"/>
      <x:c r="J326" s="77"/>
      <x:c r="K326" s="78" t="str">
        <x:f>IF(AND(I326="",J326=""),"",N(I326)-N(J326))</x:f>
      </x:c>
      <x:c r="L326" s="13"/>
      <x:c r="M326" s="76" t="str">
        <x:f>IF(E326="","",XLOOKUP(E326,'Lists &amp; COA'!$L$47:$L$95,'Lists &amp; COA'!$M$47:$M$95,""))</x:f>
      </x:c>
      <x:c r="N326" s="76" t="str">
        <x:f>IF(M326="","",IFERROR(VLOOKUP(M326,'Lists &amp; COA'!$A$6:$C$39,2,FALSE),"Review"))</x:f>
      </x:c>
      <x:c r="O326" s="76" t="str">
        <x:f>IF(OR(B326="",E326=""),"",IF(M326="","Review",IF(L326="","Review",IF(L326=M326,"No","Yes"))))</x:f>
      </x:c>
      <x:c r="P326" s="13"/>
      <x:c r="Q326" s="13"/>
      <x:c r="R326" s="13"/>
      <x:c r="S326" s="13"/>
      <x:c r="T326" s="76" t="str">
        <x:f>IF(A326="","",IF(COUNTIF($A$7:$A$1006,A326)&gt;1,"Possible Duplicate","Unique"))</x:f>
      </x:c>
      <x:c r="U326" s="13"/>
      <x:c r="V326" s="13"/>
      <x:c r="W326" s="13"/>
      <x:c r="X326" s="14"/>
    </x:row>
    <x:row r="327">
      <x:c r="A327" s="13"/>
      <x:c r="B327" s="14"/>
      <x:c r="C327" s="76" t="str">
        <x:f>IF(B327="","",TEXT(B327,"mmm yyyy"))</x:f>
      </x:c>
      <x:c r="D327" s="13"/>
      <x:c r="E327" s="13"/>
      <x:c r="F327" s="13"/>
      <x:c r="G327" s="13"/>
      <x:c r="H327" s="13"/>
      <x:c r="I327" s="77"/>
      <x:c r="J327" s="77"/>
      <x:c r="K327" s="78" t="str">
        <x:f>IF(AND(I327="",J327=""),"",N(I327)-N(J327))</x:f>
      </x:c>
      <x:c r="L327" s="13"/>
      <x:c r="M327" s="76" t="str">
        <x:f>IF(E327="","",XLOOKUP(E327,'Lists &amp; COA'!$L$47:$L$95,'Lists &amp; COA'!$M$47:$M$95,""))</x:f>
      </x:c>
      <x:c r="N327" s="76" t="str">
        <x:f>IF(M327="","",IFERROR(VLOOKUP(M327,'Lists &amp; COA'!$A$6:$C$39,2,FALSE),"Review"))</x:f>
      </x:c>
      <x:c r="O327" s="76" t="str">
        <x:f>IF(OR(B327="",E327=""),"",IF(M327="","Review",IF(L327="","Review",IF(L327=M327,"No","Yes"))))</x:f>
      </x:c>
      <x:c r="P327" s="13"/>
      <x:c r="Q327" s="13"/>
      <x:c r="R327" s="13"/>
      <x:c r="S327" s="13"/>
      <x:c r="T327" s="76" t="str">
        <x:f>IF(A327="","",IF(COUNTIF($A$7:$A$1006,A327)&gt;1,"Possible Duplicate","Unique"))</x:f>
      </x:c>
      <x:c r="U327" s="13"/>
      <x:c r="V327" s="13"/>
      <x:c r="W327" s="13"/>
      <x:c r="X327" s="14"/>
    </x:row>
    <x:row r="328">
      <x:c r="A328" s="13"/>
      <x:c r="B328" s="14"/>
      <x:c r="C328" s="76" t="str">
        <x:f>IF(B328="","",TEXT(B328,"mmm yyyy"))</x:f>
      </x:c>
      <x:c r="D328" s="13"/>
      <x:c r="E328" s="13"/>
      <x:c r="F328" s="13"/>
      <x:c r="G328" s="13"/>
      <x:c r="H328" s="13"/>
      <x:c r="I328" s="77"/>
      <x:c r="J328" s="77"/>
      <x:c r="K328" s="78" t="str">
        <x:f>IF(AND(I328="",J328=""),"",N(I328)-N(J328))</x:f>
      </x:c>
      <x:c r="L328" s="13"/>
      <x:c r="M328" s="76" t="str">
        <x:f>IF(E328="","",XLOOKUP(E328,'Lists &amp; COA'!$L$47:$L$95,'Lists &amp; COA'!$M$47:$M$95,""))</x:f>
      </x:c>
      <x:c r="N328" s="76" t="str">
        <x:f>IF(M328="","",IFERROR(VLOOKUP(M328,'Lists &amp; COA'!$A$6:$C$39,2,FALSE),"Review"))</x:f>
      </x:c>
      <x:c r="O328" s="76" t="str">
        <x:f>IF(OR(B328="",E328=""),"",IF(M328="","Review",IF(L328="","Review",IF(L328=M328,"No","Yes"))))</x:f>
      </x:c>
      <x:c r="P328" s="13"/>
      <x:c r="Q328" s="13"/>
      <x:c r="R328" s="13"/>
      <x:c r="S328" s="13"/>
      <x:c r="T328" s="76" t="str">
        <x:f>IF(A328="","",IF(COUNTIF($A$7:$A$1006,A328)&gt;1,"Possible Duplicate","Unique"))</x:f>
      </x:c>
      <x:c r="U328" s="13"/>
      <x:c r="V328" s="13"/>
      <x:c r="W328" s="13"/>
      <x:c r="X328" s="14"/>
    </x:row>
    <x:row r="329">
      <x:c r="A329" s="13"/>
      <x:c r="B329" s="14"/>
      <x:c r="C329" s="76" t="str">
        <x:f>IF(B329="","",TEXT(B329,"mmm yyyy"))</x:f>
      </x:c>
      <x:c r="D329" s="13"/>
      <x:c r="E329" s="13"/>
      <x:c r="F329" s="13"/>
      <x:c r="G329" s="13"/>
      <x:c r="H329" s="13"/>
      <x:c r="I329" s="77"/>
      <x:c r="J329" s="77"/>
      <x:c r="K329" s="78" t="str">
        <x:f>IF(AND(I329="",J329=""),"",N(I329)-N(J329))</x:f>
      </x:c>
      <x:c r="L329" s="13"/>
      <x:c r="M329" s="76" t="str">
        <x:f>IF(E329="","",XLOOKUP(E329,'Lists &amp; COA'!$L$47:$L$95,'Lists &amp; COA'!$M$47:$M$95,""))</x:f>
      </x:c>
      <x:c r="N329" s="76" t="str">
        <x:f>IF(M329="","",IFERROR(VLOOKUP(M329,'Lists &amp; COA'!$A$6:$C$39,2,FALSE),"Review"))</x:f>
      </x:c>
      <x:c r="O329" s="76" t="str">
        <x:f>IF(OR(B329="",E329=""),"",IF(M329="","Review",IF(L329="","Review",IF(L329=M329,"No","Yes"))))</x:f>
      </x:c>
      <x:c r="P329" s="13"/>
      <x:c r="Q329" s="13"/>
      <x:c r="R329" s="13"/>
      <x:c r="S329" s="13"/>
      <x:c r="T329" s="76" t="str">
        <x:f>IF(A329="","",IF(COUNTIF($A$7:$A$1006,A329)&gt;1,"Possible Duplicate","Unique"))</x:f>
      </x:c>
      <x:c r="U329" s="13"/>
      <x:c r="V329" s="13"/>
      <x:c r="W329" s="13"/>
      <x:c r="X329" s="14"/>
    </x:row>
    <x:row r="330">
      <x:c r="A330" s="13"/>
      <x:c r="B330" s="14"/>
      <x:c r="C330" s="76" t="str">
        <x:f>IF(B330="","",TEXT(B330,"mmm yyyy"))</x:f>
      </x:c>
      <x:c r="D330" s="13"/>
      <x:c r="E330" s="13"/>
      <x:c r="F330" s="13"/>
      <x:c r="G330" s="13"/>
      <x:c r="H330" s="13"/>
      <x:c r="I330" s="77"/>
      <x:c r="J330" s="77"/>
      <x:c r="K330" s="78" t="str">
        <x:f>IF(AND(I330="",J330=""),"",N(I330)-N(J330))</x:f>
      </x:c>
      <x:c r="L330" s="13"/>
      <x:c r="M330" s="76" t="str">
        <x:f>IF(E330="","",XLOOKUP(E330,'Lists &amp; COA'!$L$47:$L$95,'Lists &amp; COA'!$M$47:$M$95,""))</x:f>
      </x:c>
      <x:c r="N330" s="76" t="str">
        <x:f>IF(M330="","",IFERROR(VLOOKUP(M330,'Lists &amp; COA'!$A$6:$C$39,2,FALSE),"Review"))</x:f>
      </x:c>
      <x:c r="O330" s="76" t="str">
        <x:f>IF(OR(B330="",E330=""),"",IF(M330="","Review",IF(L330="","Review",IF(L330=M330,"No","Yes"))))</x:f>
      </x:c>
      <x:c r="P330" s="13"/>
      <x:c r="Q330" s="13"/>
      <x:c r="R330" s="13"/>
      <x:c r="S330" s="13"/>
      <x:c r="T330" s="76" t="str">
        <x:f>IF(A330="","",IF(COUNTIF($A$7:$A$1006,A330)&gt;1,"Possible Duplicate","Unique"))</x:f>
      </x:c>
      <x:c r="U330" s="13"/>
      <x:c r="V330" s="13"/>
      <x:c r="W330" s="13"/>
      <x:c r="X330" s="14"/>
    </x:row>
    <x:row r="331">
      <x:c r="A331" s="13"/>
      <x:c r="B331" s="14"/>
      <x:c r="C331" s="76" t="str">
        <x:f>IF(B331="","",TEXT(B331,"mmm yyyy"))</x:f>
      </x:c>
      <x:c r="D331" s="13"/>
      <x:c r="E331" s="13"/>
      <x:c r="F331" s="13"/>
      <x:c r="G331" s="13"/>
      <x:c r="H331" s="13"/>
      <x:c r="I331" s="77"/>
      <x:c r="J331" s="77"/>
      <x:c r="K331" s="78" t="str">
        <x:f>IF(AND(I331="",J331=""),"",N(I331)-N(J331))</x:f>
      </x:c>
      <x:c r="L331" s="13"/>
      <x:c r="M331" s="76" t="str">
        <x:f>IF(E331="","",XLOOKUP(E331,'Lists &amp; COA'!$L$47:$L$95,'Lists &amp; COA'!$M$47:$M$95,""))</x:f>
      </x:c>
      <x:c r="N331" s="76" t="str">
        <x:f>IF(M331="","",IFERROR(VLOOKUP(M331,'Lists &amp; COA'!$A$6:$C$39,2,FALSE),"Review"))</x:f>
      </x:c>
      <x:c r="O331" s="76" t="str">
        <x:f>IF(OR(B331="",E331=""),"",IF(M331="","Review",IF(L331="","Review",IF(L331=M331,"No","Yes"))))</x:f>
      </x:c>
      <x:c r="P331" s="13"/>
      <x:c r="Q331" s="13"/>
      <x:c r="R331" s="13"/>
      <x:c r="S331" s="13"/>
      <x:c r="T331" s="76" t="str">
        <x:f>IF(A331="","",IF(COUNTIF($A$7:$A$1006,A331)&gt;1,"Possible Duplicate","Unique"))</x:f>
      </x:c>
      <x:c r="U331" s="13"/>
      <x:c r="V331" s="13"/>
      <x:c r="W331" s="13"/>
      <x:c r="X331" s="14"/>
    </x:row>
    <x:row r="332">
      <x:c r="A332" s="13"/>
      <x:c r="B332" s="14"/>
      <x:c r="C332" s="76" t="str">
        <x:f>IF(B332="","",TEXT(B332,"mmm yyyy"))</x:f>
      </x:c>
      <x:c r="D332" s="13"/>
      <x:c r="E332" s="13"/>
      <x:c r="F332" s="13"/>
      <x:c r="G332" s="13"/>
      <x:c r="H332" s="13"/>
      <x:c r="I332" s="77"/>
      <x:c r="J332" s="77"/>
      <x:c r="K332" s="78" t="str">
        <x:f>IF(AND(I332="",J332=""),"",N(I332)-N(J332))</x:f>
      </x:c>
      <x:c r="L332" s="13"/>
      <x:c r="M332" s="76" t="str">
        <x:f>IF(E332="","",XLOOKUP(E332,'Lists &amp; COA'!$L$47:$L$95,'Lists &amp; COA'!$M$47:$M$95,""))</x:f>
      </x:c>
      <x:c r="N332" s="76" t="str">
        <x:f>IF(M332="","",IFERROR(VLOOKUP(M332,'Lists &amp; COA'!$A$6:$C$39,2,FALSE),"Review"))</x:f>
      </x:c>
      <x:c r="O332" s="76" t="str">
        <x:f>IF(OR(B332="",E332=""),"",IF(M332="","Review",IF(L332="","Review",IF(L332=M332,"No","Yes"))))</x:f>
      </x:c>
      <x:c r="P332" s="13"/>
      <x:c r="Q332" s="13"/>
      <x:c r="R332" s="13"/>
      <x:c r="S332" s="13"/>
      <x:c r="T332" s="76" t="str">
        <x:f>IF(A332="","",IF(COUNTIF($A$7:$A$1006,A332)&gt;1,"Possible Duplicate","Unique"))</x:f>
      </x:c>
      <x:c r="U332" s="13"/>
      <x:c r="V332" s="13"/>
      <x:c r="W332" s="13"/>
      <x:c r="X332" s="14"/>
    </x:row>
    <x:row r="333">
      <x:c r="A333" s="13"/>
      <x:c r="B333" s="14"/>
      <x:c r="C333" s="76" t="str">
        <x:f>IF(B333="","",TEXT(B333,"mmm yyyy"))</x:f>
      </x:c>
      <x:c r="D333" s="13"/>
      <x:c r="E333" s="13"/>
      <x:c r="F333" s="13"/>
      <x:c r="G333" s="13"/>
      <x:c r="H333" s="13"/>
      <x:c r="I333" s="77"/>
      <x:c r="J333" s="77"/>
      <x:c r="K333" s="78" t="str">
        <x:f>IF(AND(I333="",J333=""),"",N(I333)-N(J333))</x:f>
      </x:c>
      <x:c r="L333" s="13"/>
      <x:c r="M333" s="76" t="str">
        <x:f>IF(E333="","",XLOOKUP(E333,'Lists &amp; COA'!$L$47:$L$95,'Lists &amp; COA'!$M$47:$M$95,""))</x:f>
      </x:c>
      <x:c r="N333" s="76" t="str">
        <x:f>IF(M333="","",IFERROR(VLOOKUP(M333,'Lists &amp; COA'!$A$6:$C$39,2,FALSE),"Review"))</x:f>
      </x:c>
      <x:c r="O333" s="76" t="str">
        <x:f>IF(OR(B333="",E333=""),"",IF(M333="","Review",IF(L333="","Review",IF(L333=M333,"No","Yes"))))</x:f>
      </x:c>
      <x:c r="P333" s="13"/>
      <x:c r="Q333" s="13"/>
      <x:c r="R333" s="13"/>
      <x:c r="S333" s="13"/>
      <x:c r="T333" s="76" t="str">
        <x:f>IF(A333="","",IF(COUNTIF($A$7:$A$1006,A333)&gt;1,"Possible Duplicate","Unique"))</x:f>
      </x:c>
      <x:c r="U333" s="13"/>
      <x:c r="V333" s="13"/>
      <x:c r="W333" s="13"/>
      <x:c r="X333" s="14"/>
    </x:row>
    <x:row r="334">
      <x:c r="A334" s="13"/>
      <x:c r="B334" s="14"/>
      <x:c r="C334" s="76" t="str">
        <x:f>IF(B334="","",TEXT(B334,"mmm yyyy"))</x:f>
      </x:c>
      <x:c r="D334" s="13"/>
      <x:c r="E334" s="13"/>
      <x:c r="F334" s="13"/>
      <x:c r="G334" s="13"/>
      <x:c r="H334" s="13"/>
      <x:c r="I334" s="77"/>
      <x:c r="J334" s="77"/>
      <x:c r="K334" s="78" t="str">
        <x:f>IF(AND(I334="",J334=""),"",N(I334)-N(J334))</x:f>
      </x:c>
      <x:c r="L334" s="13"/>
      <x:c r="M334" s="76" t="str">
        <x:f>IF(E334="","",XLOOKUP(E334,'Lists &amp; COA'!$L$47:$L$95,'Lists &amp; COA'!$M$47:$M$95,""))</x:f>
      </x:c>
      <x:c r="N334" s="76" t="str">
        <x:f>IF(M334="","",IFERROR(VLOOKUP(M334,'Lists &amp; COA'!$A$6:$C$39,2,FALSE),"Review"))</x:f>
      </x:c>
      <x:c r="O334" s="76" t="str">
        <x:f>IF(OR(B334="",E334=""),"",IF(M334="","Review",IF(L334="","Review",IF(L334=M334,"No","Yes"))))</x:f>
      </x:c>
      <x:c r="P334" s="13"/>
      <x:c r="Q334" s="13"/>
      <x:c r="R334" s="13"/>
      <x:c r="S334" s="13"/>
      <x:c r="T334" s="76" t="str">
        <x:f>IF(A334="","",IF(COUNTIF($A$7:$A$1006,A334)&gt;1,"Possible Duplicate","Unique"))</x:f>
      </x:c>
      <x:c r="U334" s="13"/>
      <x:c r="V334" s="13"/>
      <x:c r="W334" s="13"/>
      <x:c r="X334" s="14"/>
    </x:row>
    <x:row r="335">
      <x:c r="A335" s="13"/>
      <x:c r="B335" s="14"/>
      <x:c r="C335" s="76" t="str">
        <x:f>IF(B335="","",TEXT(B335,"mmm yyyy"))</x:f>
      </x:c>
      <x:c r="D335" s="13"/>
      <x:c r="E335" s="13"/>
      <x:c r="F335" s="13"/>
      <x:c r="G335" s="13"/>
      <x:c r="H335" s="13"/>
      <x:c r="I335" s="77"/>
      <x:c r="J335" s="77"/>
      <x:c r="K335" s="78" t="str">
        <x:f>IF(AND(I335="",J335=""),"",N(I335)-N(J335))</x:f>
      </x:c>
      <x:c r="L335" s="13"/>
      <x:c r="M335" s="76" t="str">
        <x:f>IF(E335="","",XLOOKUP(E335,'Lists &amp; COA'!$L$47:$L$95,'Lists &amp; COA'!$M$47:$M$95,""))</x:f>
      </x:c>
      <x:c r="N335" s="76" t="str">
        <x:f>IF(M335="","",IFERROR(VLOOKUP(M335,'Lists &amp; COA'!$A$6:$C$39,2,FALSE),"Review"))</x:f>
      </x:c>
      <x:c r="O335" s="76" t="str">
        <x:f>IF(OR(B335="",E335=""),"",IF(M335="","Review",IF(L335="","Review",IF(L335=M335,"No","Yes"))))</x:f>
      </x:c>
      <x:c r="P335" s="13"/>
      <x:c r="Q335" s="13"/>
      <x:c r="R335" s="13"/>
      <x:c r="S335" s="13"/>
      <x:c r="T335" s="76" t="str">
        <x:f>IF(A335="","",IF(COUNTIF($A$7:$A$1006,A335)&gt;1,"Possible Duplicate","Unique"))</x:f>
      </x:c>
      <x:c r="U335" s="13"/>
      <x:c r="V335" s="13"/>
      <x:c r="W335" s="13"/>
      <x:c r="X335" s="14"/>
    </x:row>
    <x:row r="336">
      <x:c r="A336" s="13"/>
      <x:c r="B336" s="14"/>
      <x:c r="C336" s="76" t="str">
        <x:f>IF(B336="","",TEXT(B336,"mmm yyyy"))</x:f>
      </x:c>
      <x:c r="D336" s="13"/>
      <x:c r="E336" s="13"/>
      <x:c r="F336" s="13"/>
      <x:c r="G336" s="13"/>
      <x:c r="H336" s="13"/>
      <x:c r="I336" s="77"/>
      <x:c r="J336" s="77"/>
      <x:c r="K336" s="78" t="str">
        <x:f>IF(AND(I336="",J336=""),"",N(I336)-N(J336))</x:f>
      </x:c>
      <x:c r="L336" s="13"/>
      <x:c r="M336" s="76" t="str">
        <x:f>IF(E336="","",XLOOKUP(E336,'Lists &amp; COA'!$L$47:$L$95,'Lists &amp; COA'!$M$47:$M$95,""))</x:f>
      </x:c>
      <x:c r="N336" s="76" t="str">
        <x:f>IF(M336="","",IFERROR(VLOOKUP(M336,'Lists &amp; COA'!$A$6:$C$39,2,FALSE),"Review"))</x:f>
      </x:c>
      <x:c r="O336" s="76" t="str">
        <x:f>IF(OR(B336="",E336=""),"",IF(M336="","Review",IF(L336="","Review",IF(L336=M336,"No","Yes"))))</x:f>
      </x:c>
      <x:c r="P336" s="13"/>
      <x:c r="Q336" s="13"/>
      <x:c r="R336" s="13"/>
      <x:c r="S336" s="13"/>
      <x:c r="T336" s="76" t="str">
        <x:f>IF(A336="","",IF(COUNTIF($A$7:$A$1006,A336)&gt;1,"Possible Duplicate","Unique"))</x:f>
      </x:c>
      <x:c r="U336" s="13"/>
      <x:c r="V336" s="13"/>
      <x:c r="W336" s="13"/>
      <x:c r="X336" s="14"/>
    </x:row>
    <x:row r="337">
      <x:c r="A337" s="13"/>
      <x:c r="B337" s="14"/>
      <x:c r="C337" s="76" t="str">
        <x:f>IF(B337="","",TEXT(B337,"mmm yyyy"))</x:f>
      </x:c>
      <x:c r="D337" s="13"/>
      <x:c r="E337" s="13"/>
      <x:c r="F337" s="13"/>
      <x:c r="G337" s="13"/>
      <x:c r="H337" s="13"/>
      <x:c r="I337" s="77"/>
      <x:c r="J337" s="77"/>
      <x:c r="K337" s="78" t="str">
        <x:f>IF(AND(I337="",J337=""),"",N(I337)-N(J337))</x:f>
      </x:c>
      <x:c r="L337" s="13"/>
      <x:c r="M337" s="76" t="str">
        <x:f>IF(E337="","",XLOOKUP(E337,'Lists &amp; COA'!$L$47:$L$95,'Lists &amp; COA'!$M$47:$M$95,""))</x:f>
      </x:c>
      <x:c r="N337" s="76" t="str">
        <x:f>IF(M337="","",IFERROR(VLOOKUP(M337,'Lists &amp; COA'!$A$6:$C$39,2,FALSE),"Review"))</x:f>
      </x:c>
      <x:c r="O337" s="76" t="str">
        <x:f>IF(OR(B337="",E337=""),"",IF(M337="","Review",IF(L337="","Review",IF(L337=M337,"No","Yes"))))</x:f>
      </x:c>
      <x:c r="P337" s="13"/>
      <x:c r="Q337" s="13"/>
      <x:c r="R337" s="13"/>
      <x:c r="S337" s="13"/>
      <x:c r="T337" s="76" t="str">
        <x:f>IF(A337="","",IF(COUNTIF($A$7:$A$1006,A337)&gt;1,"Possible Duplicate","Unique"))</x:f>
      </x:c>
      <x:c r="U337" s="13"/>
      <x:c r="V337" s="13"/>
      <x:c r="W337" s="13"/>
      <x:c r="X337" s="14"/>
    </x:row>
    <x:row r="338">
      <x:c r="A338" s="13"/>
      <x:c r="B338" s="14"/>
      <x:c r="C338" s="76" t="str">
        <x:f>IF(B338="","",TEXT(B338,"mmm yyyy"))</x:f>
      </x:c>
      <x:c r="D338" s="13"/>
      <x:c r="E338" s="13"/>
      <x:c r="F338" s="13"/>
      <x:c r="G338" s="13"/>
      <x:c r="H338" s="13"/>
      <x:c r="I338" s="77"/>
      <x:c r="J338" s="77"/>
      <x:c r="K338" s="78" t="str">
        <x:f>IF(AND(I338="",J338=""),"",N(I338)-N(J338))</x:f>
      </x:c>
      <x:c r="L338" s="13"/>
      <x:c r="M338" s="76" t="str">
        <x:f>IF(E338="","",XLOOKUP(E338,'Lists &amp; COA'!$L$47:$L$95,'Lists &amp; COA'!$M$47:$M$95,""))</x:f>
      </x:c>
      <x:c r="N338" s="76" t="str">
        <x:f>IF(M338="","",IFERROR(VLOOKUP(M338,'Lists &amp; COA'!$A$6:$C$39,2,FALSE),"Review"))</x:f>
      </x:c>
      <x:c r="O338" s="76" t="str">
        <x:f>IF(OR(B338="",E338=""),"",IF(M338="","Review",IF(L338="","Review",IF(L338=M338,"No","Yes"))))</x:f>
      </x:c>
      <x:c r="P338" s="13"/>
      <x:c r="Q338" s="13"/>
      <x:c r="R338" s="13"/>
      <x:c r="S338" s="13"/>
      <x:c r="T338" s="76" t="str">
        <x:f>IF(A338="","",IF(COUNTIF($A$7:$A$1006,A338)&gt;1,"Possible Duplicate","Unique"))</x:f>
      </x:c>
      <x:c r="U338" s="13"/>
      <x:c r="V338" s="13"/>
      <x:c r="W338" s="13"/>
      <x:c r="X338" s="14"/>
    </x:row>
    <x:row r="339">
      <x:c r="A339" s="13"/>
      <x:c r="B339" s="14"/>
      <x:c r="C339" s="76" t="str">
        <x:f>IF(B339="","",TEXT(B339,"mmm yyyy"))</x:f>
      </x:c>
      <x:c r="D339" s="13"/>
      <x:c r="E339" s="13"/>
      <x:c r="F339" s="13"/>
      <x:c r="G339" s="13"/>
      <x:c r="H339" s="13"/>
      <x:c r="I339" s="77"/>
      <x:c r="J339" s="77"/>
      <x:c r="K339" s="78" t="str">
        <x:f>IF(AND(I339="",J339=""),"",N(I339)-N(J339))</x:f>
      </x:c>
      <x:c r="L339" s="13"/>
      <x:c r="M339" s="76" t="str">
        <x:f>IF(E339="","",XLOOKUP(E339,'Lists &amp; COA'!$L$47:$L$95,'Lists &amp; COA'!$M$47:$M$95,""))</x:f>
      </x:c>
      <x:c r="N339" s="76" t="str">
        <x:f>IF(M339="","",IFERROR(VLOOKUP(M339,'Lists &amp; COA'!$A$6:$C$39,2,FALSE),"Review"))</x:f>
      </x:c>
      <x:c r="O339" s="76" t="str">
        <x:f>IF(OR(B339="",E339=""),"",IF(M339="","Review",IF(L339="","Review",IF(L339=M339,"No","Yes"))))</x:f>
      </x:c>
      <x:c r="P339" s="13"/>
      <x:c r="Q339" s="13"/>
      <x:c r="R339" s="13"/>
      <x:c r="S339" s="13"/>
      <x:c r="T339" s="76" t="str">
        <x:f>IF(A339="","",IF(COUNTIF($A$7:$A$1006,A339)&gt;1,"Possible Duplicate","Unique"))</x:f>
      </x:c>
      <x:c r="U339" s="13"/>
      <x:c r="V339" s="13"/>
      <x:c r="W339" s="13"/>
      <x:c r="X339" s="14"/>
    </x:row>
    <x:row r="340">
      <x:c r="A340" s="13"/>
      <x:c r="B340" s="14"/>
      <x:c r="C340" s="76" t="str">
        <x:f>IF(B340="","",TEXT(B340,"mmm yyyy"))</x:f>
      </x:c>
      <x:c r="D340" s="13"/>
      <x:c r="E340" s="13"/>
      <x:c r="F340" s="13"/>
      <x:c r="G340" s="13"/>
      <x:c r="H340" s="13"/>
      <x:c r="I340" s="77"/>
      <x:c r="J340" s="77"/>
      <x:c r="K340" s="78" t="str">
        <x:f>IF(AND(I340="",J340=""),"",N(I340)-N(J340))</x:f>
      </x:c>
      <x:c r="L340" s="13"/>
      <x:c r="M340" s="76" t="str">
        <x:f>IF(E340="","",XLOOKUP(E340,'Lists &amp; COA'!$L$47:$L$95,'Lists &amp; COA'!$M$47:$M$95,""))</x:f>
      </x:c>
      <x:c r="N340" s="76" t="str">
        <x:f>IF(M340="","",IFERROR(VLOOKUP(M340,'Lists &amp; COA'!$A$6:$C$39,2,FALSE),"Review"))</x:f>
      </x:c>
      <x:c r="O340" s="76" t="str">
        <x:f>IF(OR(B340="",E340=""),"",IF(M340="","Review",IF(L340="","Review",IF(L340=M340,"No","Yes"))))</x:f>
      </x:c>
      <x:c r="P340" s="13"/>
      <x:c r="Q340" s="13"/>
      <x:c r="R340" s="13"/>
      <x:c r="S340" s="13"/>
      <x:c r="T340" s="76" t="str">
        <x:f>IF(A340="","",IF(COUNTIF($A$7:$A$1006,A340)&gt;1,"Possible Duplicate","Unique"))</x:f>
      </x:c>
      <x:c r="U340" s="13"/>
      <x:c r="V340" s="13"/>
      <x:c r="W340" s="13"/>
      <x:c r="X340" s="14"/>
    </x:row>
    <x:row r="341">
      <x:c r="A341" s="13"/>
      <x:c r="B341" s="14"/>
      <x:c r="C341" s="76" t="str">
        <x:f>IF(B341="","",TEXT(B341,"mmm yyyy"))</x:f>
      </x:c>
      <x:c r="D341" s="13"/>
      <x:c r="E341" s="13"/>
      <x:c r="F341" s="13"/>
      <x:c r="G341" s="13"/>
      <x:c r="H341" s="13"/>
      <x:c r="I341" s="77"/>
      <x:c r="J341" s="77"/>
      <x:c r="K341" s="78" t="str">
        <x:f>IF(AND(I341="",J341=""),"",N(I341)-N(J341))</x:f>
      </x:c>
      <x:c r="L341" s="13"/>
      <x:c r="M341" s="76" t="str">
        <x:f>IF(E341="","",XLOOKUP(E341,'Lists &amp; COA'!$L$47:$L$95,'Lists &amp; COA'!$M$47:$M$95,""))</x:f>
      </x:c>
      <x:c r="N341" s="76" t="str">
        <x:f>IF(M341="","",IFERROR(VLOOKUP(M341,'Lists &amp; COA'!$A$6:$C$39,2,FALSE),"Review"))</x:f>
      </x:c>
      <x:c r="O341" s="76" t="str">
        <x:f>IF(OR(B341="",E341=""),"",IF(M341="","Review",IF(L341="","Review",IF(L341=M341,"No","Yes"))))</x:f>
      </x:c>
      <x:c r="P341" s="13"/>
      <x:c r="Q341" s="13"/>
      <x:c r="R341" s="13"/>
      <x:c r="S341" s="13"/>
      <x:c r="T341" s="76" t="str">
        <x:f>IF(A341="","",IF(COUNTIF($A$7:$A$1006,A341)&gt;1,"Possible Duplicate","Unique"))</x:f>
      </x:c>
      <x:c r="U341" s="13"/>
      <x:c r="V341" s="13"/>
      <x:c r="W341" s="13"/>
      <x:c r="X341" s="14"/>
    </x:row>
    <x:row r="342">
      <x:c r="A342" s="13"/>
      <x:c r="B342" s="14"/>
      <x:c r="C342" s="76" t="str">
        <x:f>IF(B342="","",TEXT(B342,"mmm yyyy"))</x:f>
      </x:c>
      <x:c r="D342" s="13"/>
      <x:c r="E342" s="13"/>
      <x:c r="F342" s="13"/>
      <x:c r="G342" s="13"/>
      <x:c r="H342" s="13"/>
      <x:c r="I342" s="77"/>
      <x:c r="J342" s="77"/>
      <x:c r="K342" s="78" t="str">
        <x:f>IF(AND(I342="",J342=""),"",N(I342)-N(J342))</x:f>
      </x:c>
      <x:c r="L342" s="13"/>
      <x:c r="M342" s="76" t="str">
        <x:f>IF(E342="","",XLOOKUP(E342,'Lists &amp; COA'!$L$47:$L$95,'Lists &amp; COA'!$M$47:$M$95,""))</x:f>
      </x:c>
      <x:c r="N342" s="76" t="str">
        <x:f>IF(M342="","",IFERROR(VLOOKUP(M342,'Lists &amp; COA'!$A$6:$C$39,2,FALSE),"Review"))</x:f>
      </x:c>
      <x:c r="O342" s="76" t="str">
        <x:f>IF(OR(B342="",E342=""),"",IF(M342="","Review",IF(L342="","Review",IF(L342=M342,"No","Yes"))))</x:f>
      </x:c>
      <x:c r="P342" s="13"/>
      <x:c r="Q342" s="13"/>
      <x:c r="R342" s="13"/>
      <x:c r="S342" s="13"/>
      <x:c r="T342" s="76" t="str">
        <x:f>IF(A342="","",IF(COUNTIF($A$7:$A$1006,A342)&gt;1,"Possible Duplicate","Unique"))</x:f>
      </x:c>
      <x:c r="U342" s="13"/>
      <x:c r="V342" s="13"/>
      <x:c r="W342" s="13"/>
      <x:c r="X342" s="14"/>
    </x:row>
    <x:row r="343">
      <x:c r="A343" s="13"/>
      <x:c r="B343" s="14"/>
      <x:c r="C343" s="76" t="str">
        <x:f>IF(B343="","",TEXT(B343,"mmm yyyy"))</x:f>
      </x:c>
      <x:c r="D343" s="13"/>
      <x:c r="E343" s="13"/>
      <x:c r="F343" s="13"/>
      <x:c r="G343" s="13"/>
      <x:c r="H343" s="13"/>
      <x:c r="I343" s="77"/>
      <x:c r="J343" s="77"/>
      <x:c r="K343" s="78" t="str">
        <x:f>IF(AND(I343="",J343=""),"",N(I343)-N(J343))</x:f>
      </x:c>
      <x:c r="L343" s="13"/>
      <x:c r="M343" s="76" t="str">
        <x:f>IF(E343="","",XLOOKUP(E343,'Lists &amp; COA'!$L$47:$L$95,'Lists &amp; COA'!$M$47:$M$95,""))</x:f>
      </x:c>
      <x:c r="N343" s="76" t="str">
        <x:f>IF(M343="","",IFERROR(VLOOKUP(M343,'Lists &amp; COA'!$A$6:$C$39,2,FALSE),"Review"))</x:f>
      </x:c>
      <x:c r="O343" s="76" t="str">
        <x:f>IF(OR(B343="",E343=""),"",IF(M343="","Review",IF(L343="","Review",IF(L343=M343,"No","Yes"))))</x:f>
      </x:c>
      <x:c r="P343" s="13"/>
      <x:c r="Q343" s="13"/>
      <x:c r="R343" s="13"/>
      <x:c r="S343" s="13"/>
      <x:c r="T343" s="76" t="str">
        <x:f>IF(A343="","",IF(COUNTIF($A$7:$A$1006,A343)&gt;1,"Possible Duplicate","Unique"))</x:f>
      </x:c>
      <x:c r="U343" s="13"/>
      <x:c r="V343" s="13"/>
      <x:c r="W343" s="13"/>
      <x:c r="X343" s="14"/>
    </x:row>
    <x:row r="344">
      <x:c r="A344" s="13"/>
      <x:c r="B344" s="14"/>
      <x:c r="C344" s="76" t="str">
        <x:f>IF(B344="","",TEXT(B344,"mmm yyyy"))</x:f>
      </x:c>
      <x:c r="D344" s="13"/>
      <x:c r="E344" s="13"/>
      <x:c r="F344" s="13"/>
      <x:c r="G344" s="13"/>
      <x:c r="H344" s="13"/>
      <x:c r="I344" s="77"/>
      <x:c r="J344" s="77"/>
      <x:c r="K344" s="78" t="str">
        <x:f>IF(AND(I344="",J344=""),"",N(I344)-N(J344))</x:f>
      </x:c>
      <x:c r="L344" s="13"/>
      <x:c r="M344" s="76" t="str">
        <x:f>IF(E344="","",XLOOKUP(E344,'Lists &amp; COA'!$L$47:$L$95,'Lists &amp; COA'!$M$47:$M$95,""))</x:f>
      </x:c>
      <x:c r="N344" s="76" t="str">
        <x:f>IF(M344="","",IFERROR(VLOOKUP(M344,'Lists &amp; COA'!$A$6:$C$39,2,FALSE),"Review"))</x:f>
      </x:c>
      <x:c r="O344" s="76" t="str">
        <x:f>IF(OR(B344="",E344=""),"",IF(M344="","Review",IF(L344="","Review",IF(L344=M344,"No","Yes"))))</x:f>
      </x:c>
      <x:c r="P344" s="13"/>
      <x:c r="Q344" s="13"/>
      <x:c r="R344" s="13"/>
      <x:c r="S344" s="13"/>
      <x:c r="T344" s="76" t="str">
        <x:f>IF(A344="","",IF(COUNTIF($A$7:$A$1006,A344)&gt;1,"Possible Duplicate","Unique"))</x:f>
      </x:c>
      <x:c r="U344" s="13"/>
      <x:c r="V344" s="13"/>
      <x:c r="W344" s="13"/>
      <x:c r="X344" s="14"/>
    </x:row>
    <x:row r="345">
      <x:c r="A345" s="13"/>
      <x:c r="B345" s="14"/>
      <x:c r="C345" s="76" t="str">
        <x:f>IF(B345="","",TEXT(B345,"mmm yyyy"))</x:f>
      </x:c>
      <x:c r="D345" s="13"/>
      <x:c r="E345" s="13"/>
      <x:c r="F345" s="13"/>
      <x:c r="G345" s="13"/>
      <x:c r="H345" s="13"/>
      <x:c r="I345" s="77"/>
      <x:c r="J345" s="77"/>
      <x:c r="K345" s="78" t="str">
        <x:f>IF(AND(I345="",J345=""),"",N(I345)-N(J345))</x:f>
      </x:c>
      <x:c r="L345" s="13"/>
      <x:c r="M345" s="76" t="str">
        <x:f>IF(E345="","",XLOOKUP(E345,'Lists &amp; COA'!$L$47:$L$95,'Lists &amp; COA'!$M$47:$M$95,""))</x:f>
      </x:c>
      <x:c r="N345" s="76" t="str">
        <x:f>IF(M345="","",IFERROR(VLOOKUP(M345,'Lists &amp; COA'!$A$6:$C$39,2,FALSE),"Review"))</x:f>
      </x:c>
      <x:c r="O345" s="76" t="str">
        <x:f>IF(OR(B345="",E345=""),"",IF(M345="","Review",IF(L345="","Review",IF(L345=M345,"No","Yes"))))</x:f>
      </x:c>
      <x:c r="P345" s="13"/>
      <x:c r="Q345" s="13"/>
      <x:c r="R345" s="13"/>
      <x:c r="S345" s="13"/>
      <x:c r="T345" s="76" t="str">
        <x:f>IF(A345="","",IF(COUNTIF($A$7:$A$1006,A345)&gt;1,"Possible Duplicate","Unique"))</x:f>
      </x:c>
      <x:c r="U345" s="13"/>
      <x:c r="V345" s="13"/>
      <x:c r="W345" s="13"/>
      <x:c r="X345" s="14"/>
    </x:row>
    <x:row r="346">
      <x:c r="A346" s="13"/>
      <x:c r="B346" s="14"/>
      <x:c r="C346" s="76" t="str">
        <x:f>IF(B346="","",TEXT(B346,"mmm yyyy"))</x:f>
      </x:c>
      <x:c r="D346" s="13"/>
      <x:c r="E346" s="13"/>
      <x:c r="F346" s="13"/>
      <x:c r="G346" s="13"/>
      <x:c r="H346" s="13"/>
      <x:c r="I346" s="77"/>
      <x:c r="J346" s="77"/>
      <x:c r="K346" s="78" t="str">
        <x:f>IF(AND(I346="",J346=""),"",N(I346)-N(J346))</x:f>
      </x:c>
      <x:c r="L346" s="13"/>
      <x:c r="M346" s="76" t="str">
        <x:f>IF(E346="","",XLOOKUP(E346,'Lists &amp; COA'!$L$47:$L$95,'Lists &amp; COA'!$M$47:$M$95,""))</x:f>
      </x:c>
      <x:c r="N346" s="76" t="str">
        <x:f>IF(M346="","",IFERROR(VLOOKUP(M346,'Lists &amp; COA'!$A$6:$C$39,2,FALSE),"Review"))</x:f>
      </x:c>
      <x:c r="O346" s="76" t="str">
        <x:f>IF(OR(B346="",E346=""),"",IF(M346="","Review",IF(L346="","Review",IF(L346=M346,"No","Yes"))))</x:f>
      </x:c>
      <x:c r="P346" s="13"/>
      <x:c r="Q346" s="13"/>
      <x:c r="R346" s="13"/>
      <x:c r="S346" s="13"/>
      <x:c r="T346" s="76" t="str">
        <x:f>IF(A346="","",IF(COUNTIF($A$7:$A$1006,A346)&gt;1,"Possible Duplicate","Unique"))</x:f>
      </x:c>
      <x:c r="U346" s="13"/>
      <x:c r="V346" s="13"/>
      <x:c r="W346" s="13"/>
      <x:c r="X346" s="14"/>
    </x:row>
    <x:row r="347">
      <x:c r="A347" s="13"/>
      <x:c r="B347" s="14"/>
      <x:c r="C347" s="76" t="str">
        <x:f>IF(B347="","",TEXT(B347,"mmm yyyy"))</x:f>
      </x:c>
      <x:c r="D347" s="13"/>
      <x:c r="E347" s="13"/>
      <x:c r="F347" s="13"/>
      <x:c r="G347" s="13"/>
      <x:c r="H347" s="13"/>
      <x:c r="I347" s="77"/>
      <x:c r="J347" s="77"/>
      <x:c r="K347" s="78" t="str">
        <x:f>IF(AND(I347="",J347=""),"",N(I347)-N(J347))</x:f>
      </x:c>
      <x:c r="L347" s="13"/>
      <x:c r="M347" s="76" t="str">
        <x:f>IF(E347="","",XLOOKUP(E347,'Lists &amp; COA'!$L$47:$L$95,'Lists &amp; COA'!$M$47:$M$95,""))</x:f>
      </x:c>
      <x:c r="N347" s="76" t="str">
        <x:f>IF(M347="","",IFERROR(VLOOKUP(M347,'Lists &amp; COA'!$A$6:$C$39,2,FALSE),"Review"))</x:f>
      </x:c>
      <x:c r="O347" s="76" t="str">
        <x:f>IF(OR(B347="",E347=""),"",IF(M347="","Review",IF(L347="","Review",IF(L347=M347,"No","Yes"))))</x:f>
      </x:c>
      <x:c r="P347" s="13"/>
      <x:c r="Q347" s="13"/>
      <x:c r="R347" s="13"/>
      <x:c r="S347" s="13"/>
      <x:c r="T347" s="76" t="str">
        <x:f>IF(A347="","",IF(COUNTIF($A$7:$A$1006,A347)&gt;1,"Possible Duplicate","Unique"))</x:f>
      </x:c>
      <x:c r="U347" s="13"/>
      <x:c r="V347" s="13"/>
      <x:c r="W347" s="13"/>
      <x:c r="X347" s="14"/>
    </x:row>
    <x:row r="348">
      <x:c r="A348" s="13"/>
      <x:c r="B348" s="14"/>
      <x:c r="C348" s="76" t="str">
        <x:f>IF(B348="","",TEXT(B348,"mmm yyyy"))</x:f>
      </x:c>
      <x:c r="D348" s="13"/>
      <x:c r="E348" s="13"/>
      <x:c r="F348" s="13"/>
      <x:c r="G348" s="13"/>
      <x:c r="H348" s="13"/>
      <x:c r="I348" s="77"/>
      <x:c r="J348" s="77"/>
      <x:c r="K348" s="78" t="str">
        <x:f>IF(AND(I348="",J348=""),"",N(I348)-N(J348))</x:f>
      </x:c>
      <x:c r="L348" s="13"/>
      <x:c r="M348" s="76" t="str">
        <x:f>IF(E348="","",XLOOKUP(E348,'Lists &amp; COA'!$L$47:$L$95,'Lists &amp; COA'!$M$47:$M$95,""))</x:f>
      </x:c>
      <x:c r="N348" s="76" t="str">
        <x:f>IF(M348="","",IFERROR(VLOOKUP(M348,'Lists &amp; COA'!$A$6:$C$39,2,FALSE),"Review"))</x:f>
      </x:c>
      <x:c r="O348" s="76" t="str">
        <x:f>IF(OR(B348="",E348=""),"",IF(M348="","Review",IF(L348="","Review",IF(L348=M348,"No","Yes"))))</x:f>
      </x:c>
      <x:c r="P348" s="13"/>
      <x:c r="Q348" s="13"/>
      <x:c r="R348" s="13"/>
      <x:c r="S348" s="13"/>
      <x:c r="T348" s="76" t="str">
        <x:f>IF(A348="","",IF(COUNTIF($A$7:$A$1006,A348)&gt;1,"Possible Duplicate","Unique"))</x:f>
      </x:c>
      <x:c r="U348" s="13"/>
      <x:c r="V348" s="13"/>
      <x:c r="W348" s="13"/>
      <x:c r="X348" s="14"/>
    </x:row>
    <x:row r="349">
      <x:c r="A349" s="13"/>
      <x:c r="B349" s="14"/>
      <x:c r="C349" s="76" t="str">
        <x:f>IF(B349="","",TEXT(B349,"mmm yyyy"))</x:f>
      </x:c>
      <x:c r="D349" s="13"/>
      <x:c r="E349" s="13"/>
      <x:c r="F349" s="13"/>
      <x:c r="G349" s="13"/>
      <x:c r="H349" s="13"/>
      <x:c r="I349" s="77"/>
      <x:c r="J349" s="77"/>
      <x:c r="K349" s="78" t="str">
        <x:f>IF(AND(I349="",J349=""),"",N(I349)-N(J349))</x:f>
      </x:c>
      <x:c r="L349" s="13"/>
      <x:c r="M349" s="76" t="str">
        <x:f>IF(E349="","",XLOOKUP(E349,'Lists &amp; COA'!$L$47:$L$95,'Lists &amp; COA'!$M$47:$M$95,""))</x:f>
      </x:c>
      <x:c r="N349" s="76" t="str">
        <x:f>IF(M349="","",IFERROR(VLOOKUP(M349,'Lists &amp; COA'!$A$6:$C$39,2,FALSE),"Review"))</x:f>
      </x:c>
      <x:c r="O349" s="76" t="str">
        <x:f>IF(OR(B349="",E349=""),"",IF(M349="","Review",IF(L349="","Review",IF(L349=M349,"No","Yes"))))</x:f>
      </x:c>
      <x:c r="P349" s="13"/>
      <x:c r="Q349" s="13"/>
      <x:c r="R349" s="13"/>
      <x:c r="S349" s="13"/>
      <x:c r="T349" s="76" t="str">
        <x:f>IF(A349="","",IF(COUNTIF($A$7:$A$1006,A349)&gt;1,"Possible Duplicate","Unique"))</x:f>
      </x:c>
      <x:c r="U349" s="13"/>
      <x:c r="V349" s="13"/>
      <x:c r="W349" s="13"/>
      <x:c r="X349" s="14"/>
    </x:row>
    <x:row r="350">
      <x:c r="A350" s="13"/>
      <x:c r="B350" s="14"/>
      <x:c r="C350" s="76" t="str">
        <x:f>IF(B350="","",TEXT(B350,"mmm yyyy"))</x:f>
      </x:c>
      <x:c r="D350" s="13"/>
      <x:c r="E350" s="13"/>
      <x:c r="F350" s="13"/>
      <x:c r="G350" s="13"/>
      <x:c r="H350" s="13"/>
      <x:c r="I350" s="77"/>
      <x:c r="J350" s="77"/>
      <x:c r="K350" s="78" t="str">
        <x:f>IF(AND(I350="",J350=""),"",N(I350)-N(J350))</x:f>
      </x:c>
      <x:c r="L350" s="13"/>
      <x:c r="M350" s="76" t="str">
        <x:f>IF(E350="","",XLOOKUP(E350,'Lists &amp; COA'!$L$47:$L$95,'Lists &amp; COA'!$M$47:$M$95,""))</x:f>
      </x:c>
      <x:c r="N350" s="76" t="str">
        <x:f>IF(M350="","",IFERROR(VLOOKUP(M350,'Lists &amp; COA'!$A$6:$C$39,2,FALSE),"Review"))</x:f>
      </x:c>
      <x:c r="O350" s="76" t="str">
        <x:f>IF(OR(B350="",E350=""),"",IF(M350="","Review",IF(L350="","Review",IF(L350=M350,"No","Yes"))))</x:f>
      </x:c>
      <x:c r="P350" s="13"/>
      <x:c r="Q350" s="13"/>
      <x:c r="R350" s="13"/>
      <x:c r="S350" s="13"/>
      <x:c r="T350" s="76" t="str">
        <x:f>IF(A350="","",IF(COUNTIF($A$7:$A$1006,A350)&gt;1,"Possible Duplicate","Unique"))</x:f>
      </x:c>
      <x:c r="U350" s="13"/>
      <x:c r="V350" s="13"/>
      <x:c r="W350" s="13"/>
      <x:c r="X350" s="14"/>
    </x:row>
    <x:row r="351">
      <x:c r="A351" s="13"/>
      <x:c r="B351" s="14"/>
      <x:c r="C351" s="76" t="str">
        <x:f>IF(B351="","",TEXT(B351,"mmm yyyy"))</x:f>
      </x:c>
      <x:c r="D351" s="13"/>
      <x:c r="E351" s="13"/>
      <x:c r="F351" s="13"/>
      <x:c r="G351" s="13"/>
      <x:c r="H351" s="13"/>
      <x:c r="I351" s="77"/>
      <x:c r="J351" s="77"/>
      <x:c r="K351" s="78" t="str">
        <x:f>IF(AND(I351="",J351=""),"",N(I351)-N(J351))</x:f>
      </x:c>
      <x:c r="L351" s="13"/>
      <x:c r="M351" s="76" t="str">
        <x:f>IF(E351="","",XLOOKUP(E351,'Lists &amp; COA'!$L$47:$L$95,'Lists &amp; COA'!$M$47:$M$95,""))</x:f>
      </x:c>
      <x:c r="N351" s="76" t="str">
        <x:f>IF(M351="","",IFERROR(VLOOKUP(M351,'Lists &amp; COA'!$A$6:$C$39,2,FALSE),"Review"))</x:f>
      </x:c>
      <x:c r="O351" s="76" t="str">
        <x:f>IF(OR(B351="",E351=""),"",IF(M351="","Review",IF(L351="","Review",IF(L351=M351,"No","Yes"))))</x:f>
      </x:c>
      <x:c r="P351" s="13"/>
      <x:c r="Q351" s="13"/>
      <x:c r="R351" s="13"/>
      <x:c r="S351" s="13"/>
      <x:c r="T351" s="76" t="str">
        <x:f>IF(A351="","",IF(COUNTIF($A$7:$A$1006,A351)&gt;1,"Possible Duplicate","Unique"))</x:f>
      </x:c>
      <x:c r="U351" s="13"/>
      <x:c r="V351" s="13"/>
      <x:c r="W351" s="13"/>
      <x:c r="X351" s="14"/>
    </x:row>
    <x:row r="352">
      <x:c r="A352" s="13"/>
      <x:c r="B352" s="14"/>
      <x:c r="C352" s="76" t="str">
        <x:f>IF(B352="","",TEXT(B352,"mmm yyyy"))</x:f>
      </x:c>
      <x:c r="D352" s="13"/>
      <x:c r="E352" s="13"/>
      <x:c r="F352" s="13"/>
      <x:c r="G352" s="13"/>
      <x:c r="H352" s="13"/>
      <x:c r="I352" s="77"/>
      <x:c r="J352" s="77"/>
      <x:c r="K352" s="78" t="str">
        <x:f>IF(AND(I352="",J352=""),"",N(I352)-N(J352))</x:f>
      </x:c>
      <x:c r="L352" s="13"/>
      <x:c r="M352" s="76" t="str">
        <x:f>IF(E352="","",XLOOKUP(E352,'Lists &amp; COA'!$L$47:$L$95,'Lists &amp; COA'!$M$47:$M$95,""))</x:f>
      </x:c>
      <x:c r="N352" s="76" t="str">
        <x:f>IF(M352="","",IFERROR(VLOOKUP(M352,'Lists &amp; COA'!$A$6:$C$39,2,FALSE),"Review"))</x:f>
      </x:c>
      <x:c r="O352" s="76" t="str">
        <x:f>IF(OR(B352="",E352=""),"",IF(M352="","Review",IF(L352="","Review",IF(L352=M352,"No","Yes"))))</x:f>
      </x:c>
      <x:c r="P352" s="13"/>
      <x:c r="Q352" s="13"/>
      <x:c r="R352" s="13"/>
      <x:c r="S352" s="13"/>
      <x:c r="T352" s="76" t="str">
        <x:f>IF(A352="","",IF(COUNTIF($A$7:$A$1006,A352)&gt;1,"Possible Duplicate","Unique"))</x:f>
      </x:c>
      <x:c r="U352" s="13"/>
      <x:c r="V352" s="13"/>
      <x:c r="W352" s="13"/>
      <x:c r="X352" s="14"/>
    </x:row>
    <x:row r="353">
      <x:c r="A353" s="13"/>
      <x:c r="B353" s="14"/>
      <x:c r="C353" s="76" t="str">
        <x:f>IF(B353="","",TEXT(B353,"mmm yyyy"))</x:f>
      </x:c>
      <x:c r="D353" s="13"/>
      <x:c r="E353" s="13"/>
      <x:c r="F353" s="13"/>
      <x:c r="G353" s="13"/>
      <x:c r="H353" s="13"/>
      <x:c r="I353" s="77"/>
      <x:c r="J353" s="77"/>
      <x:c r="K353" s="78" t="str">
        <x:f>IF(AND(I353="",J353=""),"",N(I353)-N(J353))</x:f>
      </x:c>
      <x:c r="L353" s="13"/>
      <x:c r="M353" s="76" t="str">
        <x:f>IF(E353="","",XLOOKUP(E353,'Lists &amp; COA'!$L$47:$L$95,'Lists &amp; COA'!$M$47:$M$95,""))</x:f>
      </x:c>
      <x:c r="N353" s="76" t="str">
        <x:f>IF(M353="","",IFERROR(VLOOKUP(M353,'Lists &amp; COA'!$A$6:$C$39,2,FALSE),"Review"))</x:f>
      </x:c>
      <x:c r="O353" s="76" t="str">
        <x:f>IF(OR(B353="",E353=""),"",IF(M353="","Review",IF(L353="","Review",IF(L353=M353,"No","Yes"))))</x:f>
      </x:c>
      <x:c r="P353" s="13"/>
      <x:c r="Q353" s="13"/>
      <x:c r="R353" s="13"/>
      <x:c r="S353" s="13"/>
      <x:c r="T353" s="76" t="str">
        <x:f>IF(A353="","",IF(COUNTIF($A$7:$A$1006,A353)&gt;1,"Possible Duplicate","Unique"))</x:f>
      </x:c>
      <x:c r="U353" s="13"/>
      <x:c r="V353" s="13"/>
      <x:c r="W353" s="13"/>
      <x:c r="X353" s="14"/>
    </x:row>
    <x:row r="354">
      <x:c r="A354" s="13"/>
      <x:c r="B354" s="14"/>
      <x:c r="C354" s="76" t="str">
        <x:f>IF(B354="","",TEXT(B354,"mmm yyyy"))</x:f>
      </x:c>
      <x:c r="D354" s="13"/>
      <x:c r="E354" s="13"/>
      <x:c r="F354" s="13"/>
      <x:c r="G354" s="13"/>
      <x:c r="H354" s="13"/>
      <x:c r="I354" s="77"/>
      <x:c r="J354" s="77"/>
      <x:c r="K354" s="78" t="str">
        <x:f>IF(AND(I354="",J354=""),"",N(I354)-N(J354))</x:f>
      </x:c>
      <x:c r="L354" s="13"/>
      <x:c r="M354" s="76" t="str">
        <x:f>IF(E354="","",XLOOKUP(E354,'Lists &amp; COA'!$L$47:$L$95,'Lists &amp; COA'!$M$47:$M$95,""))</x:f>
      </x:c>
      <x:c r="N354" s="76" t="str">
        <x:f>IF(M354="","",IFERROR(VLOOKUP(M354,'Lists &amp; COA'!$A$6:$C$39,2,FALSE),"Review"))</x:f>
      </x:c>
      <x:c r="O354" s="76" t="str">
        <x:f>IF(OR(B354="",E354=""),"",IF(M354="","Review",IF(L354="","Review",IF(L354=M354,"No","Yes"))))</x:f>
      </x:c>
      <x:c r="P354" s="13"/>
      <x:c r="Q354" s="13"/>
      <x:c r="R354" s="13"/>
      <x:c r="S354" s="13"/>
      <x:c r="T354" s="76" t="str">
        <x:f>IF(A354="","",IF(COUNTIF($A$7:$A$1006,A354)&gt;1,"Possible Duplicate","Unique"))</x:f>
      </x:c>
      <x:c r="U354" s="13"/>
      <x:c r="V354" s="13"/>
      <x:c r="W354" s="13"/>
      <x:c r="X354" s="14"/>
    </x:row>
    <x:row r="355">
      <x:c r="A355" s="13"/>
      <x:c r="B355" s="14"/>
      <x:c r="C355" s="76" t="str">
        <x:f>IF(B355="","",TEXT(B355,"mmm yyyy"))</x:f>
      </x:c>
      <x:c r="D355" s="13"/>
      <x:c r="E355" s="13"/>
      <x:c r="F355" s="13"/>
      <x:c r="G355" s="13"/>
      <x:c r="H355" s="13"/>
      <x:c r="I355" s="77"/>
      <x:c r="J355" s="77"/>
      <x:c r="K355" s="78" t="str">
        <x:f>IF(AND(I355="",J355=""),"",N(I355)-N(J355))</x:f>
      </x:c>
      <x:c r="L355" s="13"/>
      <x:c r="M355" s="76" t="str">
        <x:f>IF(E355="","",XLOOKUP(E355,'Lists &amp; COA'!$L$47:$L$95,'Lists &amp; COA'!$M$47:$M$95,""))</x:f>
      </x:c>
      <x:c r="N355" s="76" t="str">
        <x:f>IF(M355="","",IFERROR(VLOOKUP(M355,'Lists &amp; COA'!$A$6:$C$39,2,FALSE),"Review"))</x:f>
      </x:c>
      <x:c r="O355" s="76" t="str">
        <x:f>IF(OR(B355="",E355=""),"",IF(M355="","Review",IF(L355="","Review",IF(L355=M355,"No","Yes"))))</x:f>
      </x:c>
      <x:c r="P355" s="13"/>
      <x:c r="Q355" s="13"/>
      <x:c r="R355" s="13"/>
      <x:c r="S355" s="13"/>
      <x:c r="T355" s="76" t="str">
        <x:f>IF(A355="","",IF(COUNTIF($A$7:$A$1006,A355)&gt;1,"Possible Duplicate","Unique"))</x:f>
      </x:c>
      <x:c r="U355" s="13"/>
      <x:c r="V355" s="13"/>
      <x:c r="W355" s="13"/>
      <x:c r="X355" s="14"/>
    </x:row>
    <x:row r="356">
      <x:c r="A356" s="13"/>
      <x:c r="B356" s="14"/>
      <x:c r="C356" s="76" t="str">
        <x:f>IF(B356="","",TEXT(B356,"mmm yyyy"))</x:f>
      </x:c>
      <x:c r="D356" s="13"/>
      <x:c r="E356" s="13"/>
      <x:c r="F356" s="13"/>
      <x:c r="G356" s="13"/>
      <x:c r="H356" s="13"/>
      <x:c r="I356" s="77"/>
      <x:c r="J356" s="77"/>
      <x:c r="K356" s="78" t="str">
        <x:f>IF(AND(I356="",J356=""),"",N(I356)-N(J356))</x:f>
      </x:c>
      <x:c r="L356" s="13"/>
      <x:c r="M356" s="76" t="str">
        <x:f>IF(E356="","",XLOOKUP(E356,'Lists &amp; COA'!$L$47:$L$95,'Lists &amp; COA'!$M$47:$M$95,""))</x:f>
      </x:c>
      <x:c r="N356" s="76" t="str">
        <x:f>IF(M356="","",IFERROR(VLOOKUP(M356,'Lists &amp; COA'!$A$6:$C$39,2,FALSE),"Review"))</x:f>
      </x:c>
      <x:c r="O356" s="76" t="str">
        <x:f>IF(OR(B356="",E356=""),"",IF(M356="","Review",IF(L356="","Review",IF(L356=M356,"No","Yes"))))</x:f>
      </x:c>
      <x:c r="P356" s="13"/>
      <x:c r="Q356" s="13"/>
      <x:c r="R356" s="13"/>
      <x:c r="S356" s="13"/>
      <x:c r="T356" s="76" t="str">
        <x:f>IF(A356="","",IF(COUNTIF($A$7:$A$1006,A356)&gt;1,"Possible Duplicate","Unique"))</x:f>
      </x:c>
      <x:c r="U356" s="13"/>
      <x:c r="V356" s="13"/>
      <x:c r="W356" s="13"/>
      <x:c r="X356" s="14"/>
    </x:row>
    <x:row r="357">
      <x:c r="A357" s="13"/>
      <x:c r="B357" s="14"/>
      <x:c r="C357" s="76" t="str">
        <x:f>IF(B357="","",TEXT(B357,"mmm yyyy"))</x:f>
      </x:c>
      <x:c r="D357" s="13"/>
      <x:c r="E357" s="13"/>
      <x:c r="F357" s="13"/>
      <x:c r="G357" s="13"/>
      <x:c r="H357" s="13"/>
      <x:c r="I357" s="77"/>
      <x:c r="J357" s="77"/>
      <x:c r="K357" s="78" t="str">
        <x:f>IF(AND(I357="",J357=""),"",N(I357)-N(J357))</x:f>
      </x:c>
      <x:c r="L357" s="13"/>
      <x:c r="M357" s="76" t="str">
        <x:f>IF(E357="","",XLOOKUP(E357,'Lists &amp; COA'!$L$47:$L$95,'Lists &amp; COA'!$M$47:$M$95,""))</x:f>
      </x:c>
      <x:c r="N357" s="76" t="str">
        <x:f>IF(M357="","",IFERROR(VLOOKUP(M357,'Lists &amp; COA'!$A$6:$C$39,2,FALSE),"Review"))</x:f>
      </x:c>
      <x:c r="O357" s="76" t="str">
        <x:f>IF(OR(B357="",E357=""),"",IF(M357="","Review",IF(L357="","Review",IF(L357=M357,"No","Yes"))))</x:f>
      </x:c>
      <x:c r="P357" s="13"/>
      <x:c r="Q357" s="13"/>
      <x:c r="R357" s="13"/>
      <x:c r="S357" s="13"/>
      <x:c r="T357" s="76" t="str">
        <x:f>IF(A357="","",IF(COUNTIF($A$7:$A$1006,A357)&gt;1,"Possible Duplicate","Unique"))</x:f>
      </x:c>
      <x:c r="U357" s="13"/>
      <x:c r="V357" s="13"/>
      <x:c r="W357" s="13"/>
      <x:c r="X357" s="14"/>
    </x:row>
    <x:row r="358">
      <x:c r="A358" s="13"/>
      <x:c r="B358" s="14"/>
      <x:c r="C358" s="76" t="str">
        <x:f>IF(B358="","",TEXT(B358,"mmm yyyy"))</x:f>
      </x:c>
      <x:c r="D358" s="13"/>
      <x:c r="E358" s="13"/>
      <x:c r="F358" s="13"/>
      <x:c r="G358" s="13"/>
      <x:c r="H358" s="13"/>
      <x:c r="I358" s="77"/>
      <x:c r="J358" s="77"/>
      <x:c r="K358" s="78" t="str">
        <x:f>IF(AND(I358="",J358=""),"",N(I358)-N(J358))</x:f>
      </x:c>
      <x:c r="L358" s="13"/>
      <x:c r="M358" s="76" t="str">
        <x:f>IF(E358="","",XLOOKUP(E358,'Lists &amp; COA'!$L$47:$L$95,'Lists &amp; COA'!$M$47:$M$95,""))</x:f>
      </x:c>
      <x:c r="N358" s="76" t="str">
        <x:f>IF(M358="","",IFERROR(VLOOKUP(M358,'Lists &amp; COA'!$A$6:$C$39,2,FALSE),"Review"))</x:f>
      </x:c>
      <x:c r="O358" s="76" t="str">
        <x:f>IF(OR(B358="",E358=""),"",IF(M358="","Review",IF(L358="","Review",IF(L358=M358,"No","Yes"))))</x:f>
      </x:c>
      <x:c r="P358" s="13"/>
      <x:c r="Q358" s="13"/>
      <x:c r="R358" s="13"/>
      <x:c r="S358" s="13"/>
      <x:c r="T358" s="76" t="str">
        <x:f>IF(A358="","",IF(COUNTIF($A$7:$A$1006,A358)&gt;1,"Possible Duplicate","Unique"))</x:f>
      </x:c>
      <x:c r="U358" s="13"/>
      <x:c r="V358" s="13"/>
      <x:c r="W358" s="13"/>
      <x:c r="X358" s="14"/>
    </x:row>
    <x:row r="359">
      <x:c r="A359" s="13"/>
      <x:c r="B359" s="14"/>
      <x:c r="C359" s="76" t="str">
        <x:f>IF(B359="","",TEXT(B359,"mmm yyyy"))</x:f>
      </x:c>
      <x:c r="D359" s="13"/>
      <x:c r="E359" s="13"/>
      <x:c r="F359" s="13"/>
      <x:c r="G359" s="13"/>
      <x:c r="H359" s="13"/>
      <x:c r="I359" s="77"/>
      <x:c r="J359" s="77"/>
      <x:c r="K359" s="78" t="str">
        <x:f>IF(AND(I359="",J359=""),"",N(I359)-N(J359))</x:f>
      </x:c>
      <x:c r="L359" s="13"/>
      <x:c r="M359" s="76" t="str">
        <x:f>IF(E359="","",XLOOKUP(E359,'Lists &amp; COA'!$L$47:$L$95,'Lists &amp; COA'!$M$47:$M$95,""))</x:f>
      </x:c>
      <x:c r="N359" s="76" t="str">
        <x:f>IF(M359="","",IFERROR(VLOOKUP(M359,'Lists &amp; COA'!$A$6:$C$39,2,FALSE),"Review"))</x:f>
      </x:c>
      <x:c r="O359" s="76" t="str">
        <x:f>IF(OR(B359="",E359=""),"",IF(M359="","Review",IF(L359="","Review",IF(L359=M359,"No","Yes"))))</x:f>
      </x:c>
      <x:c r="P359" s="13"/>
      <x:c r="Q359" s="13"/>
      <x:c r="R359" s="13"/>
      <x:c r="S359" s="13"/>
      <x:c r="T359" s="76" t="str">
        <x:f>IF(A359="","",IF(COUNTIF($A$7:$A$1006,A359)&gt;1,"Possible Duplicate","Unique"))</x:f>
      </x:c>
      <x:c r="U359" s="13"/>
      <x:c r="V359" s="13"/>
      <x:c r="W359" s="13"/>
      <x:c r="X359" s="14"/>
    </x:row>
    <x:row r="360">
      <x:c r="A360" s="13"/>
      <x:c r="B360" s="14"/>
      <x:c r="C360" s="76" t="str">
        <x:f>IF(B360="","",TEXT(B360,"mmm yyyy"))</x:f>
      </x:c>
      <x:c r="D360" s="13"/>
      <x:c r="E360" s="13"/>
      <x:c r="F360" s="13"/>
      <x:c r="G360" s="13"/>
      <x:c r="H360" s="13"/>
      <x:c r="I360" s="77"/>
      <x:c r="J360" s="77"/>
      <x:c r="K360" s="78" t="str">
        <x:f>IF(AND(I360="",J360=""),"",N(I360)-N(J360))</x:f>
      </x:c>
      <x:c r="L360" s="13"/>
      <x:c r="M360" s="76" t="str">
        <x:f>IF(E360="","",XLOOKUP(E360,'Lists &amp; COA'!$L$47:$L$95,'Lists &amp; COA'!$M$47:$M$95,""))</x:f>
      </x:c>
      <x:c r="N360" s="76" t="str">
        <x:f>IF(M360="","",IFERROR(VLOOKUP(M360,'Lists &amp; COA'!$A$6:$C$39,2,FALSE),"Review"))</x:f>
      </x:c>
      <x:c r="O360" s="76" t="str">
        <x:f>IF(OR(B360="",E360=""),"",IF(M360="","Review",IF(L360="","Review",IF(L360=M360,"No","Yes"))))</x:f>
      </x:c>
      <x:c r="P360" s="13"/>
      <x:c r="Q360" s="13"/>
      <x:c r="R360" s="13"/>
      <x:c r="S360" s="13"/>
      <x:c r="T360" s="76" t="str">
        <x:f>IF(A360="","",IF(COUNTIF($A$7:$A$1006,A360)&gt;1,"Possible Duplicate","Unique"))</x:f>
      </x:c>
      <x:c r="U360" s="13"/>
      <x:c r="V360" s="13"/>
      <x:c r="W360" s="13"/>
      <x:c r="X360" s="14"/>
    </x:row>
    <x:row r="361">
      <x:c r="A361" s="13"/>
      <x:c r="B361" s="14"/>
      <x:c r="C361" s="76" t="str">
        <x:f>IF(B361="","",TEXT(B361,"mmm yyyy"))</x:f>
      </x:c>
      <x:c r="D361" s="13"/>
      <x:c r="E361" s="13"/>
      <x:c r="F361" s="13"/>
      <x:c r="G361" s="13"/>
      <x:c r="H361" s="13"/>
      <x:c r="I361" s="77"/>
      <x:c r="J361" s="77"/>
      <x:c r="K361" s="78" t="str">
        <x:f>IF(AND(I361="",J361=""),"",N(I361)-N(J361))</x:f>
      </x:c>
      <x:c r="L361" s="13"/>
      <x:c r="M361" s="76" t="str">
        <x:f>IF(E361="","",XLOOKUP(E361,'Lists &amp; COA'!$L$47:$L$95,'Lists &amp; COA'!$M$47:$M$95,""))</x:f>
      </x:c>
      <x:c r="N361" s="76" t="str">
        <x:f>IF(M361="","",IFERROR(VLOOKUP(M361,'Lists &amp; COA'!$A$6:$C$39,2,FALSE),"Review"))</x:f>
      </x:c>
      <x:c r="O361" s="76" t="str">
        <x:f>IF(OR(B361="",E361=""),"",IF(M361="","Review",IF(L361="","Review",IF(L361=M361,"No","Yes"))))</x:f>
      </x:c>
      <x:c r="P361" s="13"/>
      <x:c r="Q361" s="13"/>
      <x:c r="R361" s="13"/>
      <x:c r="S361" s="13"/>
      <x:c r="T361" s="76" t="str">
        <x:f>IF(A361="","",IF(COUNTIF($A$7:$A$1006,A361)&gt;1,"Possible Duplicate","Unique"))</x:f>
      </x:c>
      <x:c r="U361" s="13"/>
      <x:c r="V361" s="13"/>
      <x:c r="W361" s="13"/>
      <x:c r="X361" s="14"/>
    </x:row>
    <x:row r="362">
      <x:c r="A362" s="13"/>
      <x:c r="B362" s="14"/>
      <x:c r="C362" s="76" t="str">
        <x:f>IF(B362="","",TEXT(B362,"mmm yyyy"))</x:f>
      </x:c>
      <x:c r="D362" s="13"/>
      <x:c r="E362" s="13"/>
      <x:c r="F362" s="13"/>
      <x:c r="G362" s="13"/>
      <x:c r="H362" s="13"/>
      <x:c r="I362" s="77"/>
      <x:c r="J362" s="77"/>
      <x:c r="K362" s="78" t="str">
        <x:f>IF(AND(I362="",J362=""),"",N(I362)-N(J362))</x:f>
      </x:c>
      <x:c r="L362" s="13"/>
      <x:c r="M362" s="76" t="str">
        <x:f>IF(E362="","",XLOOKUP(E362,'Lists &amp; COA'!$L$47:$L$95,'Lists &amp; COA'!$M$47:$M$95,""))</x:f>
      </x:c>
      <x:c r="N362" s="76" t="str">
        <x:f>IF(M362="","",IFERROR(VLOOKUP(M362,'Lists &amp; COA'!$A$6:$C$39,2,FALSE),"Review"))</x:f>
      </x:c>
      <x:c r="O362" s="76" t="str">
        <x:f>IF(OR(B362="",E362=""),"",IF(M362="","Review",IF(L362="","Review",IF(L362=M362,"No","Yes"))))</x:f>
      </x:c>
      <x:c r="P362" s="13"/>
      <x:c r="Q362" s="13"/>
      <x:c r="R362" s="13"/>
      <x:c r="S362" s="13"/>
      <x:c r="T362" s="76" t="str">
        <x:f>IF(A362="","",IF(COUNTIF($A$7:$A$1006,A362)&gt;1,"Possible Duplicate","Unique"))</x:f>
      </x:c>
      <x:c r="U362" s="13"/>
      <x:c r="V362" s="13"/>
      <x:c r="W362" s="13"/>
      <x:c r="X362" s="14"/>
    </x:row>
    <x:row r="363">
      <x:c r="A363" s="13"/>
      <x:c r="B363" s="14"/>
      <x:c r="C363" s="76" t="str">
        <x:f>IF(B363="","",TEXT(B363,"mmm yyyy"))</x:f>
      </x:c>
      <x:c r="D363" s="13"/>
      <x:c r="E363" s="13"/>
      <x:c r="F363" s="13"/>
      <x:c r="G363" s="13"/>
      <x:c r="H363" s="13"/>
      <x:c r="I363" s="77"/>
      <x:c r="J363" s="77"/>
      <x:c r="K363" s="78" t="str">
        <x:f>IF(AND(I363="",J363=""),"",N(I363)-N(J363))</x:f>
      </x:c>
      <x:c r="L363" s="13"/>
      <x:c r="M363" s="76" t="str">
        <x:f>IF(E363="","",XLOOKUP(E363,'Lists &amp; COA'!$L$47:$L$95,'Lists &amp; COA'!$M$47:$M$95,""))</x:f>
      </x:c>
      <x:c r="N363" s="76" t="str">
        <x:f>IF(M363="","",IFERROR(VLOOKUP(M363,'Lists &amp; COA'!$A$6:$C$39,2,FALSE),"Review"))</x:f>
      </x:c>
      <x:c r="O363" s="76" t="str">
        <x:f>IF(OR(B363="",E363=""),"",IF(M363="","Review",IF(L363="","Review",IF(L363=M363,"No","Yes"))))</x:f>
      </x:c>
      <x:c r="P363" s="13"/>
      <x:c r="Q363" s="13"/>
      <x:c r="R363" s="13"/>
      <x:c r="S363" s="13"/>
      <x:c r="T363" s="76" t="str">
        <x:f>IF(A363="","",IF(COUNTIF($A$7:$A$1006,A363)&gt;1,"Possible Duplicate","Unique"))</x:f>
      </x:c>
      <x:c r="U363" s="13"/>
      <x:c r="V363" s="13"/>
      <x:c r="W363" s="13"/>
      <x:c r="X363" s="14"/>
    </x:row>
    <x:row r="364">
      <x:c r="A364" s="13"/>
      <x:c r="B364" s="14"/>
      <x:c r="C364" s="76" t="str">
        <x:f>IF(B364="","",TEXT(B364,"mmm yyyy"))</x:f>
      </x:c>
      <x:c r="D364" s="13"/>
      <x:c r="E364" s="13"/>
      <x:c r="F364" s="13"/>
      <x:c r="G364" s="13"/>
      <x:c r="H364" s="13"/>
      <x:c r="I364" s="77"/>
      <x:c r="J364" s="77"/>
      <x:c r="K364" s="78" t="str">
        <x:f>IF(AND(I364="",J364=""),"",N(I364)-N(J364))</x:f>
      </x:c>
      <x:c r="L364" s="13"/>
      <x:c r="M364" s="76" t="str">
        <x:f>IF(E364="","",XLOOKUP(E364,'Lists &amp; COA'!$L$47:$L$95,'Lists &amp; COA'!$M$47:$M$95,""))</x:f>
      </x:c>
      <x:c r="N364" s="76" t="str">
        <x:f>IF(M364="","",IFERROR(VLOOKUP(M364,'Lists &amp; COA'!$A$6:$C$39,2,FALSE),"Review"))</x:f>
      </x:c>
      <x:c r="O364" s="76" t="str">
        <x:f>IF(OR(B364="",E364=""),"",IF(M364="","Review",IF(L364="","Review",IF(L364=M364,"No","Yes"))))</x:f>
      </x:c>
      <x:c r="P364" s="13"/>
      <x:c r="Q364" s="13"/>
      <x:c r="R364" s="13"/>
      <x:c r="S364" s="13"/>
      <x:c r="T364" s="76" t="str">
        <x:f>IF(A364="","",IF(COUNTIF($A$7:$A$1006,A364)&gt;1,"Possible Duplicate","Unique"))</x:f>
      </x:c>
      <x:c r="U364" s="13"/>
      <x:c r="V364" s="13"/>
      <x:c r="W364" s="13"/>
      <x:c r="X364" s="14"/>
    </x:row>
    <x:row r="365">
      <x:c r="A365" s="13"/>
      <x:c r="B365" s="14"/>
      <x:c r="C365" s="76" t="str">
        <x:f>IF(B365="","",TEXT(B365,"mmm yyyy"))</x:f>
      </x:c>
      <x:c r="D365" s="13"/>
      <x:c r="E365" s="13"/>
      <x:c r="F365" s="13"/>
      <x:c r="G365" s="13"/>
      <x:c r="H365" s="13"/>
      <x:c r="I365" s="77"/>
      <x:c r="J365" s="77"/>
      <x:c r="K365" s="78" t="str">
        <x:f>IF(AND(I365="",J365=""),"",N(I365)-N(J365))</x:f>
      </x:c>
      <x:c r="L365" s="13"/>
      <x:c r="M365" s="76" t="str">
        <x:f>IF(E365="","",XLOOKUP(E365,'Lists &amp; COA'!$L$47:$L$95,'Lists &amp; COA'!$M$47:$M$95,""))</x:f>
      </x:c>
      <x:c r="N365" s="76" t="str">
        <x:f>IF(M365="","",IFERROR(VLOOKUP(M365,'Lists &amp; COA'!$A$6:$C$39,2,FALSE),"Review"))</x:f>
      </x:c>
      <x:c r="O365" s="76" t="str">
        <x:f>IF(OR(B365="",E365=""),"",IF(M365="","Review",IF(L365="","Review",IF(L365=M365,"No","Yes"))))</x:f>
      </x:c>
      <x:c r="P365" s="13"/>
      <x:c r="Q365" s="13"/>
      <x:c r="R365" s="13"/>
      <x:c r="S365" s="13"/>
      <x:c r="T365" s="76" t="str">
        <x:f>IF(A365="","",IF(COUNTIF($A$7:$A$1006,A365)&gt;1,"Possible Duplicate","Unique"))</x:f>
      </x:c>
      <x:c r="U365" s="13"/>
      <x:c r="V365" s="13"/>
      <x:c r="W365" s="13"/>
      <x:c r="X365" s="14"/>
    </x:row>
    <x:row r="366">
      <x:c r="A366" s="13"/>
      <x:c r="B366" s="14"/>
      <x:c r="C366" s="76" t="str">
        <x:f>IF(B366="","",TEXT(B366,"mmm yyyy"))</x:f>
      </x:c>
      <x:c r="D366" s="13"/>
      <x:c r="E366" s="13"/>
      <x:c r="F366" s="13"/>
      <x:c r="G366" s="13"/>
      <x:c r="H366" s="13"/>
      <x:c r="I366" s="77"/>
      <x:c r="J366" s="77"/>
      <x:c r="K366" s="78" t="str">
        <x:f>IF(AND(I366="",J366=""),"",N(I366)-N(J366))</x:f>
      </x:c>
      <x:c r="L366" s="13"/>
      <x:c r="M366" s="76" t="str">
        <x:f>IF(E366="","",XLOOKUP(E366,'Lists &amp; COA'!$L$47:$L$95,'Lists &amp; COA'!$M$47:$M$95,""))</x:f>
      </x:c>
      <x:c r="N366" s="76" t="str">
        <x:f>IF(M366="","",IFERROR(VLOOKUP(M366,'Lists &amp; COA'!$A$6:$C$39,2,FALSE),"Review"))</x:f>
      </x:c>
      <x:c r="O366" s="76" t="str">
        <x:f>IF(OR(B366="",E366=""),"",IF(M366="","Review",IF(L366="","Review",IF(L366=M366,"No","Yes"))))</x:f>
      </x:c>
      <x:c r="P366" s="13"/>
      <x:c r="Q366" s="13"/>
      <x:c r="R366" s="13"/>
      <x:c r="S366" s="13"/>
      <x:c r="T366" s="76" t="str">
        <x:f>IF(A366="","",IF(COUNTIF($A$7:$A$1006,A366)&gt;1,"Possible Duplicate","Unique"))</x:f>
      </x:c>
      <x:c r="U366" s="13"/>
      <x:c r="V366" s="13"/>
      <x:c r="W366" s="13"/>
      <x:c r="X366" s="14"/>
    </x:row>
    <x:row r="367">
      <x:c r="A367" s="13"/>
      <x:c r="B367" s="14"/>
      <x:c r="C367" s="76" t="str">
        <x:f>IF(B367="","",TEXT(B367,"mmm yyyy"))</x:f>
      </x:c>
      <x:c r="D367" s="13"/>
      <x:c r="E367" s="13"/>
      <x:c r="F367" s="13"/>
      <x:c r="G367" s="13"/>
      <x:c r="H367" s="13"/>
      <x:c r="I367" s="77"/>
      <x:c r="J367" s="77"/>
      <x:c r="K367" s="78" t="str">
        <x:f>IF(AND(I367="",J367=""),"",N(I367)-N(J367))</x:f>
      </x:c>
      <x:c r="L367" s="13"/>
      <x:c r="M367" s="76" t="str">
        <x:f>IF(E367="","",XLOOKUP(E367,'Lists &amp; COA'!$L$47:$L$95,'Lists &amp; COA'!$M$47:$M$95,""))</x:f>
      </x:c>
      <x:c r="N367" s="76" t="str">
        <x:f>IF(M367="","",IFERROR(VLOOKUP(M367,'Lists &amp; COA'!$A$6:$C$39,2,FALSE),"Review"))</x:f>
      </x:c>
      <x:c r="O367" s="76" t="str">
        <x:f>IF(OR(B367="",E367=""),"",IF(M367="","Review",IF(L367="","Review",IF(L367=M367,"No","Yes"))))</x:f>
      </x:c>
      <x:c r="P367" s="13"/>
      <x:c r="Q367" s="13"/>
      <x:c r="R367" s="13"/>
      <x:c r="S367" s="13"/>
      <x:c r="T367" s="76" t="str">
        <x:f>IF(A367="","",IF(COUNTIF($A$7:$A$1006,A367)&gt;1,"Possible Duplicate","Unique"))</x:f>
      </x:c>
      <x:c r="U367" s="13"/>
      <x:c r="V367" s="13"/>
      <x:c r="W367" s="13"/>
      <x:c r="X367" s="14"/>
    </x:row>
    <x:row r="368">
      <x:c r="A368" s="13"/>
      <x:c r="B368" s="14"/>
      <x:c r="C368" s="76" t="str">
        <x:f>IF(B368="","",TEXT(B368,"mmm yyyy"))</x:f>
      </x:c>
      <x:c r="D368" s="13"/>
      <x:c r="E368" s="13"/>
      <x:c r="F368" s="13"/>
      <x:c r="G368" s="13"/>
      <x:c r="H368" s="13"/>
      <x:c r="I368" s="77"/>
      <x:c r="J368" s="77"/>
      <x:c r="K368" s="78" t="str">
        <x:f>IF(AND(I368="",J368=""),"",N(I368)-N(J368))</x:f>
      </x:c>
      <x:c r="L368" s="13"/>
      <x:c r="M368" s="76" t="str">
        <x:f>IF(E368="","",XLOOKUP(E368,'Lists &amp; COA'!$L$47:$L$95,'Lists &amp; COA'!$M$47:$M$95,""))</x:f>
      </x:c>
      <x:c r="N368" s="76" t="str">
        <x:f>IF(M368="","",IFERROR(VLOOKUP(M368,'Lists &amp; COA'!$A$6:$C$39,2,FALSE),"Review"))</x:f>
      </x:c>
      <x:c r="O368" s="76" t="str">
        <x:f>IF(OR(B368="",E368=""),"",IF(M368="","Review",IF(L368="","Review",IF(L368=M368,"No","Yes"))))</x:f>
      </x:c>
      <x:c r="P368" s="13"/>
      <x:c r="Q368" s="13"/>
      <x:c r="R368" s="13"/>
      <x:c r="S368" s="13"/>
      <x:c r="T368" s="76" t="str">
        <x:f>IF(A368="","",IF(COUNTIF($A$7:$A$1006,A368)&gt;1,"Possible Duplicate","Unique"))</x:f>
      </x:c>
      <x:c r="U368" s="13"/>
      <x:c r="V368" s="13"/>
      <x:c r="W368" s="13"/>
      <x:c r="X368" s="14"/>
    </x:row>
    <x:row r="369">
      <x:c r="A369" s="13"/>
      <x:c r="B369" s="14"/>
      <x:c r="C369" s="76" t="str">
        <x:f>IF(B369="","",TEXT(B369,"mmm yyyy"))</x:f>
      </x:c>
      <x:c r="D369" s="13"/>
      <x:c r="E369" s="13"/>
      <x:c r="F369" s="13"/>
      <x:c r="G369" s="13"/>
      <x:c r="H369" s="13"/>
      <x:c r="I369" s="77"/>
      <x:c r="J369" s="77"/>
      <x:c r="K369" s="78" t="str">
        <x:f>IF(AND(I369="",J369=""),"",N(I369)-N(J369))</x:f>
      </x:c>
      <x:c r="L369" s="13"/>
      <x:c r="M369" s="76" t="str">
        <x:f>IF(E369="","",XLOOKUP(E369,'Lists &amp; COA'!$L$47:$L$95,'Lists &amp; COA'!$M$47:$M$95,""))</x:f>
      </x:c>
      <x:c r="N369" s="76" t="str">
        <x:f>IF(M369="","",IFERROR(VLOOKUP(M369,'Lists &amp; COA'!$A$6:$C$39,2,FALSE),"Review"))</x:f>
      </x:c>
      <x:c r="O369" s="76" t="str">
        <x:f>IF(OR(B369="",E369=""),"",IF(M369="","Review",IF(L369="","Review",IF(L369=M369,"No","Yes"))))</x:f>
      </x:c>
      <x:c r="P369" s="13"/>
      <x:c r="Q369" s="13"/>
      <x:c r="R369" s="13"/>
      <x:c r="S369" s="13"/>
      <x:c r="T369" s="76" t="str">
        <x:f>IF(A369="","",IF(COUNTIF($A$7:$A$1006,A369)&gt;1,"Possible Duplicate","Unique"))</x:f>
      </x:c>
      <x:c r="U369" s="13"/>
      <x:c r="V369" s="13"/>
      <x:c r="W369" s="13"/>
      <x:c r="X369" s="14"/>
    </x:row>
    <x:row r="370">
      <x:c r="A370" s="13"/>
      <x:c r="B370" s="14"/>
      <x:c r="C370" s="76" t="str">
        <x:f>IF(B370="","",TEXT(B370,"mmm yyyy"))</x:f>
      </x:c>
      <x:c r="D370" s="13"/>
      <x:c r="E370" s="13"/>
      <x:c r="F370" s="13"/>
      <x:c r="G370" s="13"/>
      <x:c r="H370" s="13"/>
      <x:c r="I370" s="77"/>
      <x:c r="J370" s="77"/>
      <x:c r="K370" s="78" t="str">
        <x:f>IF(AND(I370="",J370=""),"",N(I370)-N(J370))</x:f>
      </x:c>
      <x:c r="L370" s="13"/>
      <x:c r="M370" s="76" t="str">
        <x:f>IF(E370="","",XLOOKUP(E370,'Lists &amp; COA'!$L$47:$L$95,'Lists &amp; COA'!$M$47:$M$95,""))</x:f>
      </x:c>
      <x:c r="N370" s="76" t="str">
        <x:f>IF(M370="","",IFERROR(VLOOKUP(M370,'Lists &amp; COA'!$A$6:$C$39,2,FALSE),"Review"))</x:f>
      </x:c>
      <x:c r="O370" s="76" t="str">
        <x:f>IF(OR(B370="",E370=""),"",IF(M370="","Review",IF(L370="","Review",IF(L370=M370,"No","Yes"))))</x:f>
      </x:c>
      <x:c r="P370" s="13"/>
      <x:c r="Q370" s="13"/>
      <x:c r="R370" s="13"/>
      <x:c r="S370" s="13"/>
      <x:c r="T370" s="76" t="str">
        <x:f>IF(A370="","",IF(COUNTIF($A$7:$A$1006,A370)&gt;1,"Possible Duplicate","Unique"))</x:f>
      </x:c>
      <x:c r="U370" s="13"/>
      <x:c r="V370" s="13"/>
      <x:c r="W370" s="13"/>
      <x:c r="X370" s="14"/>
    </x:row>
    <x:row r="371">
      <x:c r="A371" s="13"/>
      <x:c r="B371" s="14"/>
      <x:c r="C371" s="76" t="str">
        <x:f>IF(B371="","",TEXT(B371,"mmm yyyy"))</x:f>
      </x:c>
      <x:c r="D371" s="13"/>
      <x:c r="E371" s="13"/>
      <x:c r="F371" s="13"/>
      <x:c r="G371" s="13"/>
      <x:c r="H371" s="13"/>
      <x:c r="I371" s="77"/>
      <x:c r="J371" s="77"/>
      <x:c r="K371" s="78" t="str">
        <x:f>IF(AND(I371="",J371=""),"",N(I371)-N(J371))</x:f>
      </x:c>
      <x:c r="L371" s="13"/>
      <x:c r="M371" s="76" t="str">
        <x:f>IF(E371="","",XLOOKUP(E371,'Lists &amp; COA'!$L$47:$L$95,'Lists &amp; COA'!$M$47:$M$95,""))</x:f>
      </x:c>
      <x:c r="N371" s="76" t="str">
        <x:f>IF(M371="","",IFERROR(VLOOKUP(M371,'Lists &amp; COA'!$A$6:$C$39,2,FALSE),"Review"))</x:f>
      </x:c>
      <x:c r="O371" s="76" t="str">
        <x:f>IF(OR(B371="",E371=""),"",IF(M371="","Review",IF(L371="","Review",IF(L371=M371,"No","Yes"))))</x:f>
      </x:c>
      <x:c r="P371" s="13"/>
      <x:c r="Q371" s="13"/>
      <x:c r="R371" s="13"/>
      <x:c r="S371" s="13"/>
      <x:c r="T371" s="76" t="str">
        <x:f>IF(A371="","",IF(COUNTIF($A$7:$A$1006,A371)&gt;1,"Possible Duplicate","Unique"))</x:f>
      </x:c>
      <x:c r="U371" s="13"/>
      <x:c r="V371" s="13"/>
      <x:c r="W371" s="13"/>
      <x:c r="X371" s="14"/>
    </x:row>
    <x:row r="372">
      <x:c r="A372" s="13"/>
      <x:c r="B372" s="14"/>
      <x:c r="C372" s="76" t="str">
        <x:f>IF(B372="","",TEXT(B372,"mmm yyyy"))</x:f>
      </x:c>
      <x:c r="D372" s="13"/>
      <x:c r="E372" s="13"/>
      <x:c r="F372" s="13"/>
      <x:c r="G372" s="13"/>
      <x:c r="H372" s="13"/>
      <x:c r="I372" s="77"/>
      <x:c r="J372" s="77"/>
      <x:c r="K372" s="78" t="str">
        <x:f>IF(AND(I372="",J372=""),"",N(I372)-N(J372))</x:f>
      </x:c>
      <x:c r="L372" s="13"/>
      <x:c r="M372" s="76" t="str">
        <x:f>IF(E372="","",XLOOKUP(E372,'Lists &amp; COA'!$L$47:$L$95,'Lists &amp; COA'!$M$47:$M$95,""))</x:f>
      </x:c>
      <x:c r="N372" s="76" t="str">
        <x:f>IF(M372="","",IFERROR(VLOOKUP(M372,'Lists &amp; COA'!$A$6:$C$39,2,FALSE),"Review"))</x:f>
      </x:c>
      <x:c r="O372" s="76" t="str">
        <x:f>IF(OR(B372="",E372=""),"",IF(M372="","Review",IF(L372="","Review",IF(L372=M372,"No","Yes"))))</x:f>
      </x:c>
      <x:c r="P372" s="13"/>
      <x:c r="Q372" s="13"/>
      <x:c r="R372" s="13"/>
      <x:c r="S372" s="13"/>
      <x:c r="T372" s="76" t="str">
        <x:f>IF(A372="","",IF(COUNTIF($A$7:$A$1006,A372)&gt;1,"Possible Duplicate","Unique"))</x:f>
      </x:c>
      <x:c r="U372" s="13"/>
      <x:c r="V372" s="13"/>
      <x:c r="W372" s="13"/>
      <x:c r="X372" s="14"/>
    </x:row>
    <x:row r="373">
      <x:c r="A373" s="13"/>
      <x:c r="B373" s="14"/>
      <x:c r="C373" s="76" t="str">
        <x:f>IF(B373="","",TEXT(B373,"mmm yyyy"))</x:f>
      </x:c>
      <x:c r="D373" s="13"/>
      <x:c r="E373" s="13"/>
      <x:c r="F373" s="13"/>
      <x:c r="G373" s="13"/>
      <x:c r="H373" s="13"/>
      <x:c r="I373" s="77"/>
      <x:c r="J373" s="77"/>
      <x:c r="K373" s="78" t="str">
        <x:f>IF(AND(I373="",J373=""),"",N(I373)-N(J373))</x:f>
      </x:c>
      <x:c r="L373" s="13"/>
      <x:c r="M373" s="76" t="str">
        <x:f>IF(E373="","",XLOOKUP(E373,'Lists &amp; COA'!$L$47:$L$95,'Lists &amp; COA'!$M$47:$M$95,""))</x:f>
      </x:c>
      <x:c r="N373" s="76" t="str">
        <x:f>IF(M373="","",IFERROR(VLOOKUP(M373,'Lists &amp; COA'!$A$6:$C$39,2,FALSE),"Review"))</x:f>
      </x:c>
      <x:c r="O373" s="76" t="str">
        <x:f>IF(OR(B373="",E373=""),"",IF(M373="","Review",IF(L373="","Review",IF(L373=M373,"No","Yes"))))</x:f>
      </x:c>
      <x:c r="P373" s="13"/>
      <x:c r="Q373" s="13"/>
      <x:c r="R373" s="13"/>
      <x:c r="S373" s="13"/>
      <x:c r="T373" s="76" t="str">
        <x:f>IF(A373="","",IF(COUNTIF($A$7:$A$1006,A373)&gt;1,"Possible Duplicate","Unique"))</x:f>
      </x:c>
      <x:c r="U373" s="13"/>
      <x:c r="V373" s="13"/>
      <x:c r="W373" s="13"/>
      <x:c r="X373" s="14"/>
    </x:row>
    <x:row r="374">
      <x:c r="A374" s="13"/>
      <x:c r="B374" s="14"/>
      <x:c r="C374" s="76" t="str">
        <x:f>IF(B374="","",TEXT(B374,"mmm yyyy"))</x:f>
      </x:c>
      <x:c r="D374" s="13"/>
      <x:c r="E374" s="13"/>
      <x:c r="F374" s="13"/>
      <x:c r="G374" s="13"/>
      <x:c r="H374" s="13"/>
      <x:c r="I374" s="77"/>
      <x:c r="J374" s="77"/>
      <x:c r="K374" s="78" t="str">
        <x:f>IF(AND(I374="",J374=""),"",N(I374)-N(J374))</x:f>
      </x:c>
      <x:c r="L374" s="13"/>
      <x:c r="M374" s="76" t="str">
        <x:f>IF(E374="","",XLOOKUP(E374,'Lists &amp; COA'!$L$47:$L$95,'Lists &amp; COA'!$M$47:$M$95,""))</x:f>
      </x:c>
      <x:c r="N374" s="76" t="str">
        <x:f>IF(M374="","",IFERROR(VLOOKUP(M374,'Lists &amp; COA'!$A$6:$C$39,2,FALSE),"Review"))</x:f>
      </x:c>
      <x:c r="O374" s="76" t="str">
        <x:f>IF(OR(B374="",E374=""),"",IF(M374="","Review",IF(L374="","Review",IF(L374=M374,"No","Yes"))))</x:f>
      </x:c>
      <x:c r="P374" s="13"/>
      <x:c r="Q374" s="13"/>
      <x:c r="R374" s="13"/>
      <x:c r="S374" s="13"/>
      <x:c r="T374" s="76" t="str">
        <x:f>IF(A374="","",IF(COUNTIF($A$7:$A$1006,A374)&gt;1,"Possible Duplicate","Unique"))</x:f>
      </x:c>
      <x:c r="U374" s="13"/>
      <x:c r="V374" s="13"/>
      <x:c r="W374" s="13"/>
      <x:c r="X374" s="14"/>
    </x:row>
    <x:row r="375">
      <x:c r="A375" s="13"/>
      <x:c r="B375" s="14"/>
      <x:c r="C375" s="76" t="str">
        <x:f>IF(B375="","",TEXT(B375,"mmm yyyy"))</x:f>
      </x:c>
      <x:c r="D375" s="13"/>
      <x:c r="E375" s="13"/>
      <x:c r="F375" s="13"/>
      <x:c r="G375" s="13"/>
      <x:c r="H375" s="13"/>
      <x:c r="I375" s="77"/>
      <x:c r="J375" s="77"/>
      <x:c r="K375" s="78" t="str">
        <x:f>IF(AND(I375="",J375=""),"",N(I375)-N(J375))</x:f>
      </x:c>
      <x:c r="L375" s="13"/>
      <x:c r="M375" s="76" t="str">
        <x:f>IF(E375="","",XLOOKUP(E375,'Lists &amp; COA'!$L$47:$L$95,'Lists &amp; COA'!$M$47:$M$95,""))</x:f>
      </x:c>
      <x:c r="N375" s="76" t="str">
        <x:f>IF(M375="","",IFERROR(VLOOKUP(M375,'Lists &amp; COA'!$A$6:$C$39,2,FALSE),"Review"))</x:f>
      </x:c>
      <x:c r="O375" s="76" t="str">
        <x:f>IF(OR(B375="",E375=""),"",IF(M375="","Review",IF(L375="","Review",IF(L375=M375,"No","Yes"))))</x:f>
      </x:c>
      <x:c r="P375" s="13"/>
      <x:c r="Q375" s="13"/>
      <x:c r="R375" s="13"/>
      <x:c r="S375" s="13"/>
      <x:c r="T375" s="76" t="str">
        <x:f>IF(A375="","",IF(COUNTIF($A$7:$A$1006,A375)&gt;1,"Possible Duplicate","Unique"))</x:f>
      </x:c>
      <x:c r="U375" s="13"/>
      <x:c r="V375" s="13"/>
      <x:c r="W375" s="13"/>
      <x:c r="X375" s="14"/>
    </x:row>
    <x:row r="376">
      <x:c r="A376" s="13"/>
      <x:c r="B376" s="14"/>
      <x:c r="C376" s="76" t="str">
        <x:f>IF(B376="","",TEXT(B376,"mmm yyyy"))</x:f>
      </x:c>
      <x:c r="D376" s="13"/>
      <x:c r="E376" s="13"/>
      <x:c r="F376" s="13"/>
      <x:c r="G376" s="13"/>
      <x:c r="H376" s="13"/>
      <x:c r="I376" s="77"/>
      <x:c r="J376" s="77"/>
      <x:c r="K376" s="78" t="str">
        <x:f>IF(AND(I376="",J376=""),"",N(I376)-N(J376))</x:f>
      </x:c>
      <x:c r="L376" s="13"/>
      <x:c r="M376" s="76" t="str">
        <x:f>IF(E376="","",XLOOKUP(E376,'Lists &amp; COA'!$L$47:$L$95,'Lists &amp; COA'!$M$47:$M$95,""))</x:f>
      </x:c>
      <x:c r="N376" s="76" t="str">
        <x:f>IF(M376="","",IFERROR(VLOOKUP(M376,'Lists &amp; COA'!$A$6:$C$39,2,FALSE),"Review"))</x:f>
      </x:c>
      <x:c r="O376" s="76" t="str">
        <x:f>IF(OR(B376="",E376=""),"",IF(M376="","Review",IF(L376="","Review",IF(L376=M376,"No","Yes"))))</x:f>
      </x:c>
      <x:c r="P376" s="13"/>
      <x:c r="Q376" s="13"/>
      <x:c r="R376" s="13"/>
      <x:c r="S376" s="13"/>
      <x:c r="T376" s="76" t="str">
        <x:f>IF(A376="","",IF(COUNTIF($A$7:$A$1006,A376)&gt;1,"Possible Duplicate","Unique"))</x:f>
      </x:c>
      <x:c r="U376" s="13"/>
      <x:c r="V376" s="13"/>
      <x:c r="W376" s="13"/>
      <x:c r="X376" s="14"/>
    </x:row>
    <x:row r="377">
      <x:c r="A377" s="13"/>
      <x:c r="B377" s="14"/>
      <x:c r="C377" s="76" t="str">
        <x:f>IF(B377="","",TEXT(B377,"mmm yyyy"))</x:f>
      </x:c>
      <x:c r="D377" s="13"/>
      <x:c r="E377" s="13"/>
      <x:c r="F377" s="13"/>
      <x:c r="G377" s="13"/>
      <x:c r="H377" s="13"/>
      <x:c r="I377" s="77"/>
      <x:c r="J377" s="77"/>
      <x:c r="K377" s="78" t="str">
        <x:f>IF(AND(I377="",J377=""),"",N(I377)-N(J377))</x:f>
      </x:c>
      <x:c r="L377" s="13"/>
      <x:c r="M377" s="76" t="str">
        <x:f>IF(E377="","",XLOOKUP(E377,'Lists &amp; COA'!$L$47:$L$95,'Lists &amp; COA'!$M$47:$M$95,""))</x:f>
      </x:c>
      <x:c r="N377" s="76" t="str">
        <x:f>IF(M377="","",IFERROR(VLOOKUP(M377,'Lists &amp; COA'!$A$6:$C$39,2,FALSE),"Review"))</x:f>
      </x:c>
      <x:c r="O377" s="76" t="str">
        <x:f>IF(OR(B377="",E377=""),"",IF(M377="","Review",IF(L377="","Review",IF(L377=M377,"No","Yes"))))</x:f>
      </x:c>
      <x:c r="P377" s="13"/>
      <x:c r="Q377" s="13"/>
      <x:c r="R377" s="13"/>
      <x:c r="S377" s="13"/>
      <x:c r="T377" s="76" t="str">
        <x:f>IF(A377="","",IF(COUNTIF($A$7:$A$1006,A377)&gt;1,"Possible Duplicate","Unique"))</x:f>
      </x:c>
      <x:c r="U377" s="13"/>
      <x:c r="V377" s="13"/>
      <x:c r="W377" s="13"/>
      <x:c r="X377" s="14"/>
    </x:row>
    <x:row r="378">
      <x:c r="A378" s="13"/>
      <x:c r="B378" s="14"/>
      <x:c r="C378" s="76" t="str">
        <x:f>IF(B378="","",TEXT(B378,"mmm yyyy"))</x:f>
      </x:c>
      <x:c r="D378" s="13"/>
      <x:c r="E378" s="13"/>
      <x:c r="F378" s="13"/>
      <x:c r="G378" s="13"/>
      <x:c r="H378" s="13"/>
      <x:c r="I378" s="77"/>
      <x:c r="J378" s="77"/>
      <x:c r="K378" s="78" t="str">
        <x:f>IF(AND(I378="",J378=""),"",N(I378)-N(J378))</x:f>
      </x:c>
      <x:c r="L378" s="13"/>
      <x:c r="M378" s="76" t="str">
        <x:f>IF(E378="","",XLOOKUP(E378,'Lists &amp; COA'!$L$47:$L$95,'Lists &amp; COA'!$M$47:$M$95,""))</x:f>
      </x:c>
      <x:c r="N378" s="76" t="str">
        <x:f>IF(M378="","",IFERROR(VLOOKUP(M378,'Lists &amp; COA'!$A$6:$C$39,2,FALSE),"Review"))</x:f>
      </x:c>
      <x:c r="O378" s="76" t="str">
        <x:f>IF(OR(B378="",E378=""),"",IF(M378="","Review",IF(L378="","Review",IF(L378=M378,"No","Yes"))))</x:f>
      </x:c>
      <x:c r="P378" s="13"/>
      <x:c r="Q378" s="13"/>
      <x:c r="R378" s="13"/>
      <x:c r="S378" s="13"/>
      <x:c r="T378" s="76" t="str">
        <x:f>IF(A378="","",IF(COUNTIF($A$7:$A$1006,A378)&gt;1,"Possible Duplicate","Unique"))</x:f>
      </x:c>
      <x:c r="U378" s="13"/>
      <x:c r="V378" s="13"/>
      <x:c r="W378" s="13"/>
      <x:c r="X378" s="14"/>
    </x:row>
    <x:row r="379">
      <x:c r="A379" s="13"/>
      <x:c r="B379" s="14"/>
      <x:c r="C379" s="76" t="str">
        <x:f>IF(B379="","",TEXT(B379,"mmm yyyy"))</x:f>
      </x:c>
      <x:c r="D379" s="13"/>
      <x:c r="E379" s="13"/>
      <x:c r="F379" s="13"/>
      <x:c r="G379" s="13"/>
      <x:c r="H379" s="13"/>
      <x:c r="I379" s="77"/>
      <x:c r="J379" s="77"/>
      <x:c r="K379" s="78" t="str">
        <x:f>IF(AND(I379="",J379=""),"",N(I379)-N(J379))</x:f>
      </x:c>
      <x:c r="L379" s="13"/>
      <x:c r="M379" s="76" t="str">
        <x:f>IF(E379="","",XLOOKUP(E379,'Lists &amp; COA'!$L$47:$L$95,'Lists &amp; COA'!$M$47:$M$95,""))</x:f>
      </x:c>
      <x:c r="N379" s="76" t="str">
        <x:f>IF(M379="","",IFERROR(VLOOKUP(M379,'Lists &amp; COA'!$A$6:$C$39,2,FALSE),"Review"))</x:f>
      </x:c>
      <x:c r="O379" s="76" t="str">
        <x:f>IF(OR(B379="",E379=""),"",IF(M379="","Review",IF(L379="","Review",IF(L379=M379,"No","Yes"))))</x:f>
      </x:c>
      <x:c r="P379" s="13"/>
      <x:c r="Q379" s="13"/>
      <x:c r="R379" s="13"/>
      <x:c r="S379" s="13"/>
      <x:c r="T379" s="76" t="str">
        <x:f>IF(A379="","",IF(COUNTIF($A$7:$A$1006,A379)&gt;1,"Possible Duplicate","Unique"))</x:f>
      </x:c>
      <x:c r="U379" s="13"/>
      <x:c r="V379" s="13"/>
      <x:c r="W379" s="13"/>
      <x:c r="X379" s="14"/>
    </x:row>
    <x:row r="380">
      <x:c r="A380" s="13"/>
      <x:c r="B380" s="14"/>
      <x:c r="C380" s="76" t="str">
        <x:f>IF(B380="","",TEXT(B380,"mmm yyyy"))</x:f>
      </x:c>
      <x:c r="D380" s="13"/>
      <x:c r="E380" s="13"/>
      <x:c r="F380" s="13"/>
      <x:c r="G380" s="13"/>
      <x:c r="H380" s="13"/>
      <x:c r="I380" s="77"/>
      <x:c r="J380" s="77"/>
      <x:c r="K380" s="78" t="str">
        <x:f>IF(AND(I380="",J380=""),"",N(I380)-N(J380))</x:f>
      </x:c>
      <x:c r="L380" s="13"/>
      <x:c r="M380" s="76" t="str">
        <x:f>IF(E380="","",XLOOKUP(E380,'Lists &amp; COA'!$L$47:$L$95,'Lists &amp; COA'!$M$47:$M$95,""))</x:f>
      </x:c>
      <x:c r="N380" s="76" t="str">
        <x:f>IF(M380="","",IFERROR(VLOOKUP(M380,'Lists &amp; COA'!$A$6:$C$39,2,FALSE),"Review"))</x:f>
      </x:c>
      <x:c r="O380" s="76" t="str">
        <x:f>IF(OR(B380="",E380=""),"",IF(M380="","Review",IF(L380="","Review",IF(L380=M380,"No","Yes"))))</x:f>
      </x:c>
      <x:c r="P380" s="13"/>
      <x:c r="Q380" s="13"/>
      <x:c r="R380" s="13"/>
      <x:c r="S380" s="13"/>
      <x:c r="T380" s="76" t="str">
        <x:f>IF(A380="","",IF(COUNTIF($A$7:$A$1006,A380)&gt;1,"Possible Duplicate","Unique"))</x:f>
      </x:c>
      <x:c r="U380" s="13"/>
      <x:c r="V380" s="13"/>
      <x:c r="W380" s="13"/>
      <x:c r="X380" s="14"/>
    </x:row>
    <x:row r="381">
      <x:c r="A381" s="13"/>
      <x:c r="B381" s="14"/>
      <x:c r="C381" s="76" t="str">
        <x:f>IF(B381="","",TEXT(B381,"mmm yyyy"))</x:f>
      </x:c>
      <x:c r="D381" s="13"/>
      <x:c r="E381" s="13"/>
      <x:c r="F381" s="13"/>
      <x:c r="G381" s="13"/>
      <x:c r="H381" s="13"/>
      <x:c r="I381" s="77"/>
      <x:c r="J381" s="77"/>
      <x:c r="K381" s="78" t="str">
        <x:f>IF(AND(I381="",J381=""),"",N(I381)-N(J381))</x:f>
      </x:c>
      <x:c r="L381" s="13"/>
      <x:c r="M381" s="76" t="str">
        <x:f>IF(E381="","",XLOOKUP(E381,'Lists &amp; COA'!$L$47:$L$95,'Lists &amp; COA'!$M$47:$M$95,""))</x:f>
      </x:c>
      <x:c r="N381" s="76" t="str">
        <x:f>IF(M381="","",IFERROR(VLOOKUP(M381,'Lists &amp; COA'!$A$6:$C$39,2,FALSE),"Review"))</x:f>
      </x:c>
      <x:c r="O381" s="76" t="str">
        <x:f>IF(OR(B381="",E381=""),"",IF(M381="","Review",IF(L381="","Review",IF(L381=M381,"No","Yes"))))</x:f>
      </x:c>
      <x:c r="P381" s="13"/>
      <x:c r="Q381" s="13"/>
      <x:c r="R381" s="13"/>
      <x:c r="S381" s="13"/>
      <x:c r="T381" s="76" t="str">
        <x:f>IF(A381="","",IF(COUNTIF($A$7:$A$1006,A381)&gt;1,"Possible Duplicate","Unique"))</x:f>
      </x:c>
      <x:c r="U381" s="13"/>
      <x:c r="V381" s="13"/>
      <x:c r="W381" s="13"/>
      <x:c r="X381" s="14"/>
    </x:row>
    <x:row r="382">
      <x:c r="A382" s="13"/>
      <x:c r="B382" s="14"/>
      <x:c r="C382" s="76" t="str">
        <x:f>IF(B382="","",TEXT(B382,"mmm yyyy"))</x:f>
      </x:c>
      <x:c r="D382" s="13"/>
      <x:c r="E382" s="13"/>
      <x:c r="F382" s="13"/>
      <x:c r="G382" s="13"/>
      <x:c r="H382" s="13"/>
      <x:c r="I382" s="77"/>
      <x:c r="J382" s="77"/>
      <x:c r="K382" s="78" t="str">
        <x:f>IF(AND(I382="",J382=""),"",N(I382)-N(J382))</x:f>
      </x:c>
      <x:c r="L382" s="13"/>
      <x:c r="M382" s="76" t="str">
        <x:f>IF(E382="","",XLOOKUP(E382,'Lists &amp; COA'!$L$47:$L$95,'Lists &amp; COA'!$M$47:$M$95,""))</x:f>
      </x:c>
      <x:c r="N382" s="76" t="str">
        <x:f>IF(M382="","",IFERROR(VLOOKUP(M382,'Lists &amp; COA'!$A$6:$C$39,2,FALSE),"Review"))</x:f>
      </x:c>
      <x:c r="O382" s="76" t="str">
        <x:f>IF(OR(B382="",E382=""),"",IF(M382="","Review",IF(L382="","Review",IF(L382=M382,"No","Yes"))))</x:f>
      </x:c>
      <x:c r="P382" s="13"/>
      <x:c r="Q382" s="13"/>
      <x:c r="R382" s="13"/>
      <x:c r="S382" s="13"/>
      <x:c r="T382" s="76" t="str">
        <x:f>IF(A382="","",IF(COUNTIF($A$7:$A$1006,A382)&gt;1,"Possible Duplicate","Unique"))</x:f>
      </x:c>
      <x:c r="U382" s="13"/>
      <x:c r="V382" s="13"/>
      <x:c r="W382" s="13"/>
      <x:c r="X382" s="14"/>
    </x:row>
    <x:row r="383">
      <x:c r="A383" s="13"/>
      <x:c r="B383" s="14"/>
      <x:c r="C383" s="76" t="str">
        <x:f>IF(B383="","",TEXT(B383,"mmm yyyy"))</x:f>
      </x:c>
      <x:c r="D383" s="13"/>
      <x:c r="E383" s="13"/>
      <x:c r="F383" s="13"/>
      <x:c r="G383" s="13"/>
      <x:c r="H383" s="13"/>
      <x:c r="I383" s="77"/>
      <x:c r="J383" s="77"/>
      <x:c r="K383" s="78" t="str">
        <x:f>IF(AND(I383="",J383=""),"",N(I383)-N(J383))</x:f>
      </x:c>
      <x:c r="L383" s="13"/>
      <x:c r="M383" s="76" t="str">
        <x:f>IF(E383="","",XLOOKUP(E383,'Lists &amp; COA'!$L$47:$L$95,'Lists &amp; COA'!$M$47:$M$95,""))</x:f>
      </x:c>
      <x:c r="N383" s="76" t="str">
        <x:f>IF(M383="","",IFERROR(VLOOKUP(M383,'Lists &amp; COA'!$A$6:$C$39,2,FALSE),"Review"))</x:f>
      </x:c>
      <x:c r="O383" s="76" t="str">
        <x:f>IF(OR(B383="",E383=""),"",IF(M383="","Review",IF(L383="","Review",IF(L383=M383,"No","Yes"))))</x:f>
      </x:c>
      <x:c r="P383" s="13"/>
      <x:c r="Q383" s="13"/>
      <x:c r="R383" s="13"/>
      <x:c r="S383" s="13"/>
      <x:c r="T383" s="76" t="str">
        <x:f>IF(A383="","",IF(COUNTIF($A$7:$A$1006,A383)&gt;1,"Possible Duplicate","Unique"))</x:f>
      </x:c>
      <x:c r="U383" s="13"/>
      <x:c r="V383" s="13"/>
      <x:c r="W383" s="13"/>
      <x:c r="X383" s="14"/>
    </x:row>
    <x:row r="384">
      <x:c r="A384" s="13"/>
      <x:c r="B384" s="14"/>
      <x:c r="C384" s="76" t="str">
        <x:f>IF(B384="","",TEXT(B384,"mmm yyyy"))</x:f>
      </x:c>
      <x:c r="D384" s="13"/>
      <x:c r="E384" s="13"/>
      <x:c r="F384" s="13"/>
      <x:c r="G384" s="13"/>
      <x:c r="H384" s="13"/>
      <x:c r="I384" s="77"/>
      <x:c r="J384" s="77"/>
      <x:c r="K384" s="78" t="str">
        <x:f>IF(AND(I384="",J384=""),"",N(I384)-N(J384))</x:f>
      </x:c>
      <x:c r="L384" s="13"/>
      <x:c r="M384" s="76" t="str">
        <x:f>IF(E384="","",XLOOKUP(E384,'Lists &amp; COA'!$L$47:$L$95,'Lists &amp; COA'!$M$47:$M$95,""))</x:f>
      </x:c>
      <x:c r="N384" s="76" t="str">
        <x:f>IF(M384="","",IFERROR(VLOOKUP(M384,'Lists &amp; COA'!$A$6:$C$39,2,FALSE),"Review"))</x:f>
      </x:c>
      <x:c r="O384" s="76" t="str">
        <x:f>IF(OR(B384="",E384=""),"",IF(M384="","Review",IF(L384="","Review",IF(L384=M384,"No","Yes"))))</x:f>
      </x:c>
      <x:c r="P384" s="13"/>
      <x:c r="Q384" s="13"/>
      <x:c r="R384" s="13"/>
      <x:c r="S384" s="13"/>
      <x:c r="T384" s="76" t="str">
        <x:f>IF(A384="","",IF(COUNTIF($A$7:$A$1006,A384)&gt;1,"Possible Duplicate","Unique"))</x:f>
      </x:c>
      <x:c r="U384" s="13"/>
      <x:c r="V384" s="13"/>
      <x:c r="W384" s="13"/>
      <x:c r="X384" s="14"/>
    </x:row>
    <x:row r="385">
      <x:c r="A385" s="13"/>
      <x:c r="B385" s="14"/>
      <x:c r="C385" s="76" t="str">
        <x:f>IF(B385="","",TEXT(B385,"mmm yyyy"))</x:f>
      </x:c>
      <x:c r="D385" s="13"/>
      <x:c r="E385" s="13"/>
      <x:c r="F385" s="13"/>
      <x:c r="G385" s="13"/>
      <x:c r="H385" s="13"/>
      <x:c r="I385" s="77"/>
      <x:c r="J385" s="77"/>
      <x:c r="K385" s="78" t="str">
        <x:f>IF(AND(I385="",J385=""),"",N(I385)-N(J385))</x:f>
      </x:c>
      <x:c r="L385" s="13"/>
      <x:c r="M385" s="76" t="str">
        <x:f>IF(E385="","",XLOOKUP(E385,'Lists &amp; COA'!$L$47:$L$95,'Lists &amp; COA'!$M$47:$M$95,""))</x:f>
      </x:c>
      <x:c r="N385" s="76" t="str">
        <x:f>IF(M385="","",IFERROR(VLOOKUP(M385,'Lists &amp; COA'!$A$6:$C$39,2,FALSE),"Review"))</x:f>
      </x:c>
      <x:c r="O385" s="76" t="str">
        <x:f>IF(OR(B385="",E385=""),"",IF(M385="","Review",IF(L385="","Review",IF(L385=M385,"No","Yes"))))</x:f>
      </x:c>
      <x:c r="P385" s="13"/>
      <x:c r="Q385" s="13"/>
      <x:c r="R385" s="13"/>
      <x:c r="S385" s="13"/>
      <x:c r="T385" s="76" t="str">
        <x:f>IF(A385="","",IF(COUNTIF($A$7:$A$1006,A385)&gt;1,"Possible Duplicate","Unique"))</x:f>
      </x:c>
      <x:c r="U385" s="13"/>
      <x:c r="V385" s="13"/>
      <x:c r="W385" s="13"/>
      <x:c r="X385" s="14"/>
    </x:row>
    <x:row r="386">
      <x:c r="A386" s="13"/>
      <x:c r="B386" s="14"/>
      <x:c r="C386" s="76" t="str">
        <x:f>IF(B386="","",TEXT(B386,"mmm yyyy"))</x:f>
      </x:c>
      <x:c r="D386" s="13"/>
      <x:c r="E386" s="13"/>
      <x:c r="F386" s="13"/>
      <x:c r="G386" s="13"/>
      <x:c r="H386" s="13"/>
      <x:c r="I386" s="77"/>
      <x:c r="J386" s="77"/>
      <x:c r="K386" s="78" t="str">
        <x:f>IF(AND(I386="",J386=""),"",N(I386)-N(J386))</x:f>
      </x:c>
      <x:c r="L386" s="13"/>
      <x:c r="M386" s="76" t="str">
        <x:f>IF(E386="","",XLOOKUP(E386,'Lists &amp; COA'!$L$47:$L$95,'Lists &amp; COA'!$M$47:$M$95,""))</x:f>
      </x:c>
      <x:c r="N386" s="76" t="str">
        <x:f>IF(M386="","",IFERROR(VLOOKUP(M386,'Lists &amp; COA'!$A$6:$C$39,2,FALSE),"Review"))</x:f>
      </x:c>
      <x:c r="O386" s="76" t="str">
        <x:f>IF(OR(B386="",E386=""),"",IF(M386="","Review",IF(L386="","Review",IF(L386=M386,"No","Yes"))))</x:f>
      </x:c>
      <x:c r="P386" s="13"/>
      <x:c r="Q386" s="13"/>
      <x:c r="R386" s="13"/>
      <x:c r="S386" s="13"/>
      <x:c r="T386" s="76" t="str">
        <x:f>IF(A386="","",IF(COUNTIF($A$7:$A$1006,A386)&gt;1,"Possible Duplicate","Unique"))</x:f>
      </x:c>
      <x:c r="U386" s="13"/>
      <x:c r="V386" s="13"/>
      <x:c r="W386" s="13"/>
      <x:c r="X386" s="14"/>
    </x:row>
    <x:row r="387">
      <x:c r="A387" s="13"/>
      <x:c r="B387" s="14"/>
      <x:c r="C387" s="76" t="str">
        <x:f>IF(B387="","",TEXT(B387,"mmm yyyy"))</x:f>
      </x:c>
      <x:c r="D387" s="13"/>
      <x:c r="E387" s="13"/>
      <x:c r="F387" s="13"/>
      <x:c r="G387" s="13"/>
      <x:c r="H387" s="13"/>
      <x:c r="I387" s="77"/>
      <x:c r="J387" s="77"/>
      <x:c r="K387" s="78" t="str">
        <x:f>IF(AND(I387="",J387=""),"",N(I387)-N(J387))</x:f>
      </x:c>
      <x:c r="L387" s="13"/>
      <x:c r="M387" s="76" t="str">
        <x:f>IF(E387="","",XLOOKUP(E387,'Lists &amp; COA'!$L$47:$L$95,'Lists &amp; COA'!$M$47:$M$95,""))</x:f>
      </x:c>
      <x:c r="N387" s="76" t="str">
        <x:f>IF(M387="","",IFERROR(VLOOKUP(M387,'Lists &amp; COA'!$A$6:$C$39,2,FALSE),"Review"))</x:f>
      </x:c>
      <x:c r="O387" s="76" t="str">
        <x:f>IF(OR(B387="",E387=""),"",IF(M387="","Review",IF(L387="","Review",IF(L387=M387,"No","Yes"))))</x:f>
      </x:c>
      <x:c r="P387" s="13"/>
      <x:c r="Q387" s="13"/>
      <x:c r="R387" s="13"/>
      <x:c r="S387" s="13"/>
      <x:c r="T387" s="76" t="str">
        <x:f>IF(A387="","",IF(COUNTIF($A$7:$A$1006,A387)&gt;1,"Possible Duplicate","Unique"))</x:f>
      </x:c>
      <x:c r="U387" s="13"/>
      <x:c r="V387" s="13"/>
      <x:c r="W387" s="13"/>
      <x:c r="X387" s="14"/>
    </x:row>
    <x:row r="388">
      <x:c r="A388" s="13"/>
      <x:c r="B388" s="14"/>
      <x:c r="C388" s="76" t="str">
        <x:f>IF(B388="","",TEXT(B388,"mmm yyyy"))</x:f>
      </x:c>
      <x:c r="D388" s="13"/>
      <x:c r="E388" s="13"/>
      <x:c r="F388" s="13"/>
      <x:c r="G388" s="13"/>
      <x:c r="H388" s="13"/>
      <x:c r="I388" s="77"/>
      <x:c r="J388" s="77"/>
      <x:c r="K388" s="78" t="str">
        <x:f>IF(AND(I388="",J388=""),"",N(I388)-N(J388))</x:f>
      </x:c>
      <x:c r="L388" s="13"/>
      <x:c r="M388" s="76" t="str">
        <x:f>IF(E388="","",XLOOKUP(E388,'Lists &amp; COA'!$L$47:$L$95,'Lists &amp; COA'!$M$47:$M$95,""))</x:f>
      </x:c>
      <x:c r="N388" s="76" t="str">
        <x:f>IF(M388="","",IFERROR(VLOOKUP(M388,'Lists &amp; COA'!$A$6:$C$39,2,FALSE),"Review"))</x:f>
      </x:c>
      <x:c r="O388" s="76" t="str">
        <x:f>IF(OR(B388="",E388=""),"",IF(M388="","Review",IF(L388="","Review",IF(L388=M388,"No","Yes"))))</x:f>
      </x:c>
      <x:c r="P388" s="13"/>
      <x:c r="Q388" s="13"/>
      <x:c r="R388" s="13"/>
      <x:c r="S388" s="13"/>
      <x:c r="T388" s="76" t="str">
        <x:f>IF(A388="","",IF(COUNTIF($A$7:$A$1006,A388)&gt;1,"Possible Duplicate","Unique"))</x:f>
      </x:c>
      <x:c r="U388" s="13"/>
      <x:c r="V388" s="13"/>
      <x:c r="W388" s="13"/>
      <x:c r="X388" s="14"/>
    </x:row>
    <x:row r="389">
      <x:c r="A389" s="13"/>
      <x:c r="B389" s="14"/>
      <x:c r="C389" s="76" t="str">
        <x:f>IF(B389="","",TEXT(B389,"mmm yyyy"))</x:f>
      </x:c>
      <x:c r="D389" s="13"/>
      <x:c r="E389" s="13"/>
      <x:c r="F389" s="13"/>
      <x:c r="G389" s="13"/>
      <x:c r="H389" s="13"/>
      <x:c r="I389" s="77"/>
      <x:c r="J389" s="77"/>
      <x:c r="K389" s="78" t="str">
        <x:f>IF(AND(I389="",J389=""),"",N(I389)-N(J389))</x:f>
      </x:c>
      <x:c r="L389" s="13"/>
      <x:c r="M389" s="76" t="str">
        <x:f>IF(E389="","",XLOOKUP(E389,'Lists &amp; COA'!$L$47:$L$95,'Lists &amp; COA'!$M$47:$M$95,""))</x:f>
      </x:c>
      <x:c r="N389" s="76" t="str">
        <x:f>IF(M389="","",IFERROR(VLOOKUP(M389,'Lists &amp; COA'!$A$6:$C$39,2,FALSE),"Review"))</x:f>
      </x:c>
      <x:c r="O389" s="76" t="str">
        <x:f>IF(OR(B389="",E389=""),"",IF(M389="","Review",IF(L389="","Review",IF(L389=M389,"No","Yes"))))</x:f>
      </x:c>
      <x:c r="P389" s="13"/>
      <x:c r="Q389" s="13"/>
      <x:c r="R389" s="13"/>
      <x:c r="S389" s="13"/>
      <x:c r="T389" s="76" t="str">
        <x:f>IF(A389="","",IF(COUNTIF($A$7:$A$1006,A389)&gt;1,"Possible Duplicate","Unique"))</x:f>
      </x:c>
      <x:c r="U389" s="13"/>
      <x:c r="V389" s="13"/>
      <x:c r="W389" s="13"/>
      <x:c r="X389" s="14"/>
    </x:row>
    <x:row r="390">
      <x:c r="A390" s="13"/>
      <x:c r="B390" s="14"/>
      <x:c r="C390" s="76" t="str">
        <x:f>IF(B390="","",TEXT(B390,"mmm yyyy"))</x:f>
      </x:c>
      <x:c r="D390" s="13"/>
      <x:c r="E390" s="13"/>
      <x:c r="F390" s="13"/>
      <x:c r="G390" s="13"/>
      <x:c r="H390" s="13"/>
      <x:c r="I390" s="77"/>
      <x:c r="J390" s="77"/>
      <x:c r="K390" s="78" t="str">
        <x:f>IF(AND(I390="",J390=""),"",N(I390)-N(J390))</x:f>
      </x:c>
      <x:c r="L390" s="13"/>
      <x:c r="M390" s="76" t="str">
        <x:f>IF(E390="","",XLOOKUP(E390,'Lists &amp; COA'!$L$47:$L$95,'Lists &amp; COA'!$M$47:$M$95,""))</x:f>
      </x:c>
      <x:c r="N390" s="76" t="str">
        <x:f>IF(M390="","",IFERROR(VLOOKUP(M390,'Lists &amp; COA'!$A$6:$C$39,2,FALSE),"Review"))</x:f>
      </x:c>
      <x:c r="O390" s="76" t="str">
        <x:f>IF(OR(B390="",E390=""),"",IF(M390="","Review",IF(L390="","Review",IF(L390=M390,"No","Yes"))))</x:f>
      </x:c>
      <x:c r="P390" s="13"/>
      <x:c r="Q390" s="13"/>
      <x:c r="R390" s="13"/>
      <x:c r="S390" s="13"/>
      <x:c r="T390" s="76" t="str">
        <x:f>IF(A390="","",IF(COUNTIF($A$7:$A$1006,A390)&gt;1,"Possible Duplicate","Unique"))</x:f>
      </x:c>
      <x:c r="U390" s="13"/>
      <x:c r="V390" s="13"/>
      <x:c r="W390" s="13"/>
      <x:c r="X390" s="14"/>
    </x:row>
    <x:row r="391">
      <x:c r="A391" s="13"/>
      <x:c r="B391" s="14"/>
      <x:c r="C391" s="76" t="str">
        <x:f>IF(B391="","",TEXT(B391,"mmm yyyy"))</x:f>
      </x:c>
      <x:c r="D391" s="13"/>
      <x:c r="E391" s="13"/>
      <x:c r="F391" s="13"/>
      <x:c r="G391" s="13"/>
      <x:c r="H391" s="13"/>
      <x:c r="I391" s="77"/>
      <x:c r="J391" s="77"/>
      <x:c r="K391" s="78" t="str">
        <x:f>IF(AND(I391="",J391=""),"",N(I391)-N(J391))</x:f>
      </x:c>
      <x:c r="L391" s="13"/>
      <x:c r="M391" s="76" t="str">
        <x:f>IF(E391="","",XLOOKUP(E391,'Lists &amp; COA'!$L$47:$L$95,'Lists &amp; COA'!$M$47:$M$95,""))</x:f>
      </x:c>
      <x:c r="N391" s="76" t="str">
        <x:f>IF(M391="","",IFERROR(VLOOKUP(M391,'Lists &amp; COA'!$A$6:$C$39,2,FALSE),"Review"))</x:f>
      </x:c>
      <x:c r="O391" s="76" t="str">
        <x:f>IF(OR(B391="",E391=""),"",IF(M391="","Review",IF(L391="","Review",IF(L391=M391,"No","Yes"))))</x:f>
      </x:c>
      <x:c r="P391" s="13"/>
      <x:c r="Q391" s="13"/>
      <x:c r="R391" s="13"/>
      <x:c r="S391" s="13"/>
      <x:c r="T391" s="76" t="str">
        <x:f>IF(A391="","",IF(COUNTIF($A$7:$A$1006,A391)&gt;1,"Possible Duplicate","Unique"))</x:f>
      </x:c>
      <x:c r="U391" s="13"/>
      <x:c r="V391" s="13"/>
      <x:c r="W391" s="13"/>
      <x:c r="X391" s="14"/>
    </x:row>
    <x:row r="392">
      <x:c r="A392" s="13"/>
      <x:c r="B392" s="14"/>
      <x:c r="C392" s="76" t="str">
        <x:f>IF(B392="","",TEXT(B392,"mmm yyyy"))</x:f>
      </x:c>
      <x:c r="D392" s="13"/>
      <x:c r="E392" s="13"/>
      <x:c r="F392" s="13"/>
      <x:c r="G392" s="13"/>
      <x:c r="H392" s="13"/>
      <x:c r="I392" s="77"/>
      <x:c r="J392" s="77"/>
      <x:c r="K392" s="78" t="str">
        <x:f>IF(AND(I392="",J392=""),"",N(I392)-N(J392))</x:f>
      </x:c>
      <x:c r="L392" s="13"/>
      <x:c r="M392" s="76" t="str">
        <x:f>IF(E392="","",XLOOKUP(E392,'Lists &amp; COA'!$L$47:$L$95,'Lists &amp; COA'!$M$47:$M$95,""))</x:f>
      </x:c>
      <x:c r="N392" s="76" t="str">
        <x:f>IF(M392="","",IFERROR(VLOOKUP(M392,'Lists &amp; COA'!$A$6:$C$39,2,FALSE),"Review"))</x:f>
      </x:c>
      <x:c r="O392" s="76" t="str">
        <x:f>IF(OR(B392="",E392=""),"",IF(M392="","Review",IF(L392="","Review",IF(L392=M392,"No","Yes"))))</x:f>
      </x:c>
      <x:c r="P392" s="13"/>
      <x:c r="Q392" s="13"/>
      <x:c r="R392" s="13"/>
      <x:c r="S392" s="13"/>
      <x:c r="T392" s="76" t="str">
        <x:f>IF(A392="","",IF(COUNTIF($A$7:$A$1006,A392)&gt;1,"Possible Duplicate","Unique"))</x:f>
      </x:c>
      <x:c r="U392" s="13"/>
      <x:c r="V392" s="13"/>
      <x:c r="W392" s="13"/>
      <x:c r="X392" s="14"/>
    </x:row>
    <x:row r="393">
      <x:c r="A393" s="13"/>
      <x:c r="B393" s="14"/>
      <x:c r="C393" s="76" t="str">
        <x:f>IF(B393="","",TEXT(B393,"mmm yyyy"))</x:f>
      </x:c>
      <x:c r="D393" s="13"/>
      <x:c r="E393" s="13"/>
      <x:c r="F393" s="13"/>
      <x:c r="G393" s="13"/>
      <x:c r="H393" s="13"/>
      <x:c r="I393" s="77"/>
      <x:c r="J393" s="77"/>
      <x:c r="K393" s="78" t="str">
        <x:f>IF(AND(I393="",J393=""),"",N(I393)-N(J393))</x:f>
      </x:c>
      <x:c r="L393" s="13"/>
      <x:c r="M393" s="76" t="str">
        <x:f>IF(E393="","",XLOOKUP(E393,'Lists &amp; COA'!$L$47:$L$95,'Lists &amp; COA'!$M$47:$M$95,""))</x:f>
      </x:c>
      <x:c r="N393" s="76" t="str">
        <x:f>IF(M393="","",IFERROR(VLOOKUP(M393,'Lists &amp; COA'!$A$6:$C$39,2,FALSE),"Review"))</x:f>
      </x:c>
      <x:c r="O393" s="76" t="str">
        <x:f>IF(OR(B393="",E393=""),"",IF(M393="","Review",IF(L393="","Review",IF(L393=M393,"No","Yes"))))</x:f>
      </x:c>
      <x:c r="P393" s="13"/>
      <x:c r="Q393" s="13"/>
      <x:c r="R393" s="13"/>
      <x:c r="S393" s="13"/>
      <x:c r="T393" s="76" t="str">
        <x:f>IF(A393="","",IF(COUNTIF($A$7:$A$1006,A393)&gt;1,"Possible Duplicate","Unique"))</x:f>
      </x:c>
      <x:c r="U393" s="13"/>
      <x:c r="V393" s="13"/>
      <x:c r="W393" s="13"/>
      <x:c r="X393" s="14"/>
    </x:row>
    <x:row r="394">
      <x:c r="A394" s="13"/>
      <x:c r="B394" s="14"/>
      <x:c r="C394" s="76" t="str">
        <x:f>IF(B394="","",TEXT(B394,"mmm yyyy"))</x:f>
      </x:c>
      <x:c r="D394" s="13"/>
      <x:c r="E394" s="13"/>
      <x:c r="F394" s="13"/>
      <x:c r="G394" s="13"/>
      <x:c r="H394" s="13"/>
      <x:c r="I394" s="77"/>
      <x:c r="J394" s="77"/>
      <x:c r="K394" s="78" t="str">
        <x:f>IF(AND(I394="",J394=""),"",N(I394)-N(J394))</x:f>
      </x:c>
      <x:c r="L394" s="13"/>
      <x:c r="M394" s="76" t="str">
        <x:f>IF(E394="","",XLOOKUP(E394,'Lists &amp; COA'!$L$47:$L$95,'Lists &amp; COA'!$M$47:$M$95,""))</x:f>
      </x:c>
      <x:c r="N394" s="76" t="str">
        <x:f>IF(M394="","",IFERROR(VLOOKUP(M394,'Lists &amp; COA'!$A$6:$C$39,2,FALSE),"Review"))</x:f>
      </x:c>
      <x:c r="O394" s="76" t="str">
        <x:f>IF(OR(B394="",E394=""),"",IF(M394="","Review",IF(L394="","Review",IF(L394=M394,"No","Yes"))))</x:f>
      </x:c>
      <x:c r="P394" s="13"/>
      <x:c r="Q394" s="13"/>
      <x:c r="R394" s="13"/>
      <x:c r="S394" s="13"/>
      <x:c r="T394" s="76" t="str">
        <x:f>IF(A394="","",IF(COUNTIF($A$7:$A$1006,A394)&gt;1,"Possible Duplicate","Unique"))</x:f>
      </x:c>
      <x:c r="U394" s="13"/>
      <x:c r="V394" s="13"/>
      <x:c r="W394" s="13"/>
      <x:c r="X394" s="14"/>
    </x:row>
    <x:row r="395">
      <x:c r="A395" s="13"/>
      <x:c r="B395" s="14"/>
      <x:c r="C395" s="76" t="str">
        <x:f>IF(B395="","",TEXT(B395,"mmm yyyy"))</x:f>
      </x:c>
      <x:c r="D395" s="13"/>
      <x:c r="E395" s="13"/>
      <x:c r="F395" s="13"/>
      <x:c r="G395" s="13"/>
      <x:c r="H395" s="13"/>
      <x:c r="I395" s="77"/>
      <x:c r="J395" s="77"/>
      <x:c r="K395" s="78" t="str">
        <x:f>IF(AND(I395="",J395=""),"",N(I395)-N(J395))</x:f>
      </x:c>
      <x:c r="L395" s="13"/>
      <x:c r="M395" s="76" t="str">
        <x:f>IF(E395="","",XLOOKUP(E395,'Lists &amp; COA'!$L$47:$L$95,'Lists &amp; COA'!$M$47:$M$95,""))</x:f>
      </x:c>
      <x:c r="N395" s="76" t="str">
        <x:f>IF(M395="","",IFERROR(VLOOKUP(M395,'Lists &amp; COA'!$A$6:$C$39,2,FALSE),"Review"))</x:f>
      </x:c>
      <x:c r="O395" s="76" t="str">
        <x:f>IF(OR(B395="",E395=""),"",IF(M395="","Review",IF(L395="","Review",IF(L395=M395,"No","Yes"))))</x:f>
      </x:c>
      <x:c r="P395" s="13"/>
      <x:c r="Q395" s="13"/>
      <x:c r="R395" s="13"/>
      <x:c r="S395" s="13"/>
      <x:c r="T395" s="76" t="str">
        <x:f>IF(A395="","",IF(COUNTIF($A$7:$A$1006,A395)&gt;1,"Possible Duplicate","Unique"))</x:f>
      </x:c>
      <x:c r="U395" s="13"/>
      <x:c r="V395" s="13"/>
      <x:c r="W395" s="13"/>
      <x:c r="X395" s="14"/>
    </x:row>
    <x:row r="396">
      <x:c r="A396" s="13"/>
      <x:c r="B396" s="14"/>
      <x:c r="C396" s="76" t="str">
        <x:f>IF(B396="","",TEXT(B396,"mmm yyyy"))</x:f>
      </x:c>
      <x:c r="D396" s="13"/>
      <x:c r="E396" s="13"/>
      <x:c r="F396" s="13"/>
      <x:c r="G396" s="13"/>
      <x:c r="H396" s="13"/>
      <x:c r="I396" s="77"/>
      <x:c r="J396" s="77"/>
      <x:c r="K396" s="78" t="str">
        <x:f>IF(AND(I396="",J396=""),"",N(I396)-N(J396))</x:f>
      </x:c>
      <x:c r="L396" s="13"/>
      <x:c r="M396" s="76" t="str">
        <x:f>IF(E396="","",XLOOKUP(E396,'Lists &amp; COA'!$L$47:$L$95,'Lists &amp; COA'!$M$47:$M$95,""))</x:f>
      </x:c>
      <x:c r="N396" s="76" t="str">
        <x:f>IF(M396="","",IFERROR(VLOOKUP(M396,'Lists &amp; COA'!$A$6:$C$39,2,FALSE),"Review"))</x:f>
      </x:c>
      <x:c r="O396" s="76" t="str">
        <x:f>IF(OR(B396="",E396=""),"",IF(M396="","Review",IF(L396="","Review",IF(L396=M396,"No","Yes"))))</x:f>
      </x:c>
      <x:c r="P396" s="13"/>
      <x:c r="Q396" s="13"/>
      <x:c r="R396" s="13"/>
      <x:c r="S396" s="13"/>
      <x:c r="T396" s="76" t="str">
        <x:f>IF(A396="","",IF(COUNTIF($A$7:$A$1006,A396)&gt;1,"Possible Duplicate","Unique"))</x:f>
      </x:c>
      <x:c r="U396" s="13"/>
      <x:c r="V396" s="13"/>
      <x:c r="W396" s="13"/>
      <x:c r="X396" s="14"/>
    </x:row>
    <x:row r="397">
      <x:c r="A397" s="13"/>
      <x:c r="B397" s="14"/>
      <x:c r="C397" s="76" t="str">
        <x:f>IF(B397="","",TEXT(B397,"mmm yyyy"))</x:f>
      </x:c>
      <x:c r="D397" s="13"/>
      <x:c r="E397" s="13"/>
      <x:c r="F397" s="13"/>
      <x:c r="G397" s="13"/>
      <x:c r="H397" s="13"/>
      <x:c r="I397" s="77"/>
      <x:c r="J397" s="77"/>
      <x:c r="K397" s="78" t="str">
        <x:f>IF(AND(I397="",J397=""),"",N(I397)-N(J397))</x:f>
      </x:c>
      <x:c r="L397" s="13"/>
      <x:c r="M397" s="76" t="str">
        <x:f>IF(E397="","",XLOOKUP(E397,'Lists &amp; COA'!$L$47:$L$95,'Lists &amp; COA'!$M$47:$M$95,""))</x:f>
      </x:c>
      <x:c r="N397" s="76" t="str">
        <x:f>IF(M397="","",IFERROR(VLOOKUP(M397,'Lists &amp; COA'!$A$6:$C$39,2,FALSE),"Review"))</x:f>
      </x:c>
      <x:c r="O397" s="76" t="str">
        <x:f>IF(OR(B397="",E397=""),"",IF(M397="","Review",IF(L397="","Review",IF(L397=M397,"No","Yes"))))</x:f>
      </x:c>
      <x:c r="P397" s="13"/>
      <x:c r="Q397" s="13"/>
      <x:c r="R397" s="13"/>
      <x:c r="S397" s="13"/>
      <x:c r="T397" s="76" t="str">
        <x:f>IF(A397="","",IF(COUNTIF($A$7:$A$1006,A397)&gt;1,"Possible Duplicate","Unique"))</x:f>
      </x:c>
      <x:c r="U397" s="13"/>
      <x:c r="V397" s="13"/>
      <x:c r="W397" s="13"/>
      <x:c r="X397" s="14"/>
    </x:row>
    <x:row r="398">
      <x:c r="A398" s="13"/>
      <x:c r="B398" s="14"/>
      <x:c r="C398" s="76" t="str">
        <x:f>IF(B398="","",TEXT(B398,"mmm yyyy"))</x:f>
      </x:c>
      <x:c r="D398" s="13"/>
      <x:c r="E398" s="13"/>
      <x:c r="F398" s="13"/>
      <x:c r="G398" s="13"/>
      <x:c r="H398" s="13"/>
      <x:c r="I398" s="77"/>
      <x:c r="J398" s="77"/>
      <x:c r="K398" s="78" t="str">
        <x:f>IF(AND(I398="",J398=""),"",N(I398)-N(J398))</x:f>
      </x:c>
      <x:c r="L398" s="13"/>
      <x:c r="M398" s="76" t="str">
        <x:f>IF(E398="","",XLOOKUP(E398,'Lists &amp; COA'!$L$47:$L$95,'Lists &amp; COA'!$M$47:$M$95,""))</x:f>
      </x:c>
      <x:c r="N398" s="76" t="str">
        <x:f>IF(M398="","",IFERROR(VLOOKUP(M398,'Lists &amp; COA'!$A$6:$C$39,2,FALSE),"Review"))</x:f>
      </x:c>
      <x:c r="O398" s="76" t="str">
        <x:f>IF(OR(B398="",E398=""),"",IF(M398="","Review",IF(L398="","Review",IF(L398=M398,"No","Yes"))))</x:f>
      </x:c>
      <x:c r="P398" s="13"/>
      <x:c r="Q398" s="13"/>
      <x:c r="R398" s="13"/>
      <x:c r="S398" s="13"/>
      <x:c r="T398" s="76" t="str">
        <x:f>IF(A398="","",IF(COUNTIF($A$7:$A$1006,A398)&gt;1,"Possible Duplicate","Unique"))</x:f>
      </x:c>
      <x:c r="U398" s="13"/>
      <x:c r="V398" s="13"/>
      <x:c r="W398" s="13"/>
      <x:c r="X398" s="14"/>
    </x:row>
    <x:row r="399">
      <x:c r="A399" s="13"/>
      <x:c r="B399" s="14"/>
      <x:c r="C399" s="76" t="str">
        <x:f>IF(B399="","",TEXT(B399,"mmm yyyy"))</x:f>
      </x:c>
      <x:c r="D399" s="13"/>
      <x:c r="E399" s="13"/>
      <x:c r="F399" s="13"/>
      <x:c r="G399" s="13"/>
      <x:c r="H399" s="13"/>
      <x:c r="I399" s="77"/>
      <x:c r="J399" s="77"/>
      <x:c r="K399" s="78" t="str">
        <x:f>IF(AND(I399="",J399=""),"",N(I399)-N(J399))</x:f>
      </x:c>
      <x:c r="L399" s="13"/>
      <x:c r="M399" s="76" t="str">
        <x:f>IF(E399="","",XLOOKUP(E399,'Lists &amp; COA'!$L$47:$L$95,'Lists &amp; COA'!$M$47:$M$95,""))</x:f>
      </x:c>
      <x:c r="N399" s="76" t="str">
        <x:f>IF(M399="","",IFERROR(VLOOKUP(M399,'Lists &amp; COA'!$A$6:$C$39,2,FALSE),"Review"))</x:f>
      </x:c>
      <x:c r="O399" s="76" t="str">
        <x:f>IF(OR(B399="",E399=""),"",IF(M399="","Review",IF(L399="","Review",IF(L399=M399,"No","Yes"))))</x:f>
      </x:c>
      <x:c r="P399" s="13"/>
      <x:c r="Q399" s="13"/>
      <x:c r="R399" s="13"/>
      <x:c r="S399" s="13"/>
      <x:c r="T399" s="76" t="str">
        <x:f>IF(A399="","",IF(COUNTIF($A$7:$A$1006,A399)&gt;1,"Possible Duplicate","Unique"))</x:f>
      </x:c>
      <x:c r="U399" s="13"/>
      <x:c r="V399" s="13"/>
      <x:c r="W399" s="13"/>
      <x:c r="X399" s="14"/>
    </x:row>
    <x:row r="400">
      <x:c r="A400" s="13"/>
      <x:c r="B400" s="14"/>
      <x:c r="C400" s="76" t="str">
        <x:f>IF(B400="","",TEXT(B400,"mmm yyyy"))</x:f>
      </x:c>
      <x:c r="D400" s="13"/>
      <x:c r="E400" s="13"/>
      <x:c r="F400" s="13"/>
      <x:c r="G400" s="13"/>
      <x:c r="H400" s="13"/>
      <x:c r="I400" s="77"/>
      <x:c r="J400" s="77"/>
      <x:c r="K400" s="78" t="str">
        <x:f>IF(AND(I400="",J400=""),"",N(I400)-N(J400))</x:f>
      </x:c>
      <x:c r="L400" s="13"/>
      <x:c r="M400" s="76" t="str">
        <x:f>IF(E400="","",XLOOKUP(E400,'Lists &amp; COA'!$L$47:$L$95,'Lists &amp; COA'!$M$47:$M$95,""))</x:f>
      </x:c>
      <x:c r="N400" s="76" t="str">
        <x:f>IF(M400="","",IFERROR(VLOOKUP(M400,'Lists &amp; COA'!$A$6:$C$39,2,FALSE),"Review"))</x:f>
      </x:c>
      <x:c r="O400" s="76" t="str">
        <x:f>IF(OR(B400="",E400=""),"",IF(M400="","Review",IF(L400="","Review",IF(L400=M400,"No","Yes"))))</x:f>
      </x:c>
      <x:c r="P400" s="13"/>
      <x:c r="Q400" s="13"/>
      <x:c r="R400" s="13"/>
      <x:c r="S400" s="13"/>
      <x:c r="T400" s="76" t="str">
        <x:f>IF(A400="","",IF(COUNTIF($A$7:$A$1006,A400)&gt;1,"Possible Duplicate","Unique"))</x:f>
      </x:c>
      <x:c r="U400" s="13"/>
      <x:c r="V400" s="13"/>
      <x:c r="W400" s="13"/>
      <x:c r="X400" s="14"/>
    </x:row>
    <x:row r="401">
      <x:c r="A401" s="13"/>
      <x:c r="B401" s="14"/>
      <x:c r="C401" s="76" t="str">
        <x:f>IF(B401="","",TEXT(B401,"mmm yyyy"))</x:f>
      </x:c>
      <x:c r="D401" s="13"/>
      <x:c r="E401" s="13"/>
      <x:c r="F401" s="13"/>
      <x:c r="G401" s="13"/>
      <x:c r="H401" s="13"/>
      <x:c r="I401" s="77"/>
      <x:c r="J401" s="77"/>
      <x:c r="K401" s="78" t="str">
        <x:f>IF(AND(I401="",J401=""),"",N(I401)-N(J401))</x:f>
      </x:c>
      <x:c r="L401" s="13"/>
      <x:c r="M401" s="76" t="str">
        <x:f>IF(E401="","",XLOOKUP(E401,'Lists &amp; COA'!$L$47:$L$95,'Lists &amp; COA'!$M$47:$M$95,""))</x:f>
      </x:c>
      <x:c r="N401" s="76" t="str">
        <x:f>IF(M401="","",IFERROR(VLOOKUP(M401,'Lists &amp; COA'!$A$6:$C$39,2,FALSE),"Review"))</x:f>
      </x:c>
      <x:c r="O401" s="76" t="str">
        <x:f>IF(OR(B401="",E401=""),"",IF(M401="","Review",IF(L401="","Review",IF(L401=M401,"No","Yes"))))</x:f>
      </x:c>
      <x:c r="P401" s="13"/>
      <x:c r="Q401" s="13"/>
      <x:c r="R401" s="13"/>
      <x:c r="S401" s="13"/>
      <x:c r="T401" s="76" t="str">
        <x:f>IF(A401="","",IF(COUNTIF($A$7:$A$1006,A401)&gt;1,"Possible Duplicate","Unique"))</x:f>
      </x:c>
      <x:c r="U401" s="13"/>
      <x:c r="V401" s="13"/>
      <x:c r="W401" s="13"/>
      <x:c r="X401" s="14"/>
    </x:row>
    <x:row r="402">
      <x:c r="A402" s="13"/>
      <x:c r="B402" s="14"/>
      <x:c r="C402" s="76" t="str">
        <x:f>IF(B402="","",TEXT(B402,"mmm yyyy"))</x:f>
      </x:c>
      <x:c r="D402" s="13"/>
      <x:c r="E402" s="13"/>
      <x:c r="F402" s="13"/>
      <x:c r="G402" s="13"/>
      <x:c r="H402" s="13"/>
      <x:c r="I402" s="77"/>
      <x:c r="J402" s="77"/>
      <x:c r="K402" s="78" t="str">
        <x:f>IF(AND(I402="",J402=""),"",N(I402)-N(J402))</x:f>
      </x:c>
      <x:c r="L402" s="13"/>
      <x:c r="M402" s="76" t="str">
        <x:f>IF(E402="","",XLOOKUP(E402,'Lists &amp; COA'!$L$47:$L$95,'Lists &amp; COA'!$M$47:$M$95,""))</x:f>
      </x:c>
      <x:c r="N402" s="76" t="str">
        <x:f>IF(M402="","",IFERROR(VLOOKUP(M402,'Lists &amp; COA'!$A$6:$C$39,2,FALSE),"Review"))</x:f>
      </x:c>
      <x:c r="O402" s="76" t="str">
        <x:f>IF(OR(B402="",E402=""),"",IF(M402="","Review",IF(L402="","Review",IF(L402=M402,"No","Yes"))))</x:f>
      </x:c>
      <x:c r="P402" s="13"/>
      <x:c r="Q402" s="13"/>
      <x:c r="R402" s="13"/>
      <x:c r="S402" s="13"/>
      <x:c r="T402" s="76" t="str">
        <x:f>IF(A402="","",IF(COUNTIF($A$7:$A$1006,A402)&gt;1,"Possible Duplicate","Unique"))</x:f>
      </x:c>
      <x:c r="U402" s="13"/>
      <x:c r="V402" s="13"/>
      <x:c r="W402" s="13"/>
      <x:c r="X402" s="14"/>
    </x:row>
    <x:row r="403">
      <x:c r="A403" s="13"/>
      <x:c r="B403" s="14"/>
      <x:c r="C403" s="76" t="str">
        <x:f>IF(B403="","",TEXT(B403,"mmm yyyy"))</x:f>
      </x:c>
      <x:c r="D403" s="13"/>
      <x:c r="E403" s="13"/>
      <x:c r="F403" s="13"/>
      <x:c r="G403" s="13"/>
      <x:c r="H403" s="13"/>
      <x:c r="I403" s="77"/>
      <x:c r="J403" s="77"/>
      <x:c r="K403" s="78" t="str">
        <x:f>IF(AND(I403="",J403=""),"",N(I403)-N(J403))</x:f>
      </x:c>
      <x:c r="L403" s="13"/>
      <x:c r="M403" s="76" t="str">
        <x:f>IF(E403="","",XLOOKUP(E403,'Lists &amp; COA'!$L$47:$L$95,'Lists &amp; COA'!$M$47:$M$95,""))</x:f>
      </x:c>
      <x:c r="N403" s="76" t="str">
        <x:f>IF(M403="","",IFERROR(VLOOKUP(M403,'Lists &amp; COA'!$A$6:$C$39,2,FALSE),"Review"))</x:f>
      </x:c>
      <x:c r="O403" s="76" t="str">
        <x:f>IF(OR(B403="",E403=""),"",IF(M403="","Review",IF(L403="","Review",IF(L403=M403,"No","Yes"))))</x:f>
      </x:c>
      <x:c r="P403" s="13"/>
      <x:c r="Q403" s="13"/>
      <x:c r="R403" s="13"/>
      <x:c r="S403" s="13"/>
      <x:c r="T403" s="76" t="str">
        <x:f>IF(A403="","",IF(COUNTIF($A$7:$A$1006,A403)&gt;1,"Possible Duplicate","Unique"))</x:f>
      </x:c>
      <x:c r="U403" s="13"/>
      <x:c r="V403" s="13"/>
      <x:c r="W403" s="13"/>
      <x:c r="X403" s="14"/>
    </x:row>
    <x:row r="404">
      <x:c r="A404" s="13"/>
      <x:c r="B404" s="14"/>
      <x:c r="C404" s="76" t="str">
        <x:f>IF(B404="","",TEXT(B404,"mmm yyyy"))</x:f>
      </x:c>
      <x:c r="D404" s="13"/>
      <x:c r="E404" s="13"/>
      <x:c r="F404" s="13"/>
      <x:c r="G404" s="13"/>
      <x:c r="H404" s="13"/>
      <x:c r="I404" s="77"/>
      <x:c r="J404" s="77"/>
      <x:c r="K404" s="78" t="str">
        <x:f>IF(AND(I404="",J404=""),"",N(I404)-N(J404))</x:f>
      </x:c>
      <x:c r="L404" s="13"/>
      <x:c r="M404" s="76" t="str">
        <x:f>IF(E404="","",XLOOKUP(E404,'Lists &amp; COA'!$L$47:$L$95,'Lists &amp; COA'!$M$47:$M$95,""))</x:f>
      </x:c>
      <x:c r="N404" s="76" t="str">
        <x:f>IF(M404="","",IFERROR(VLOOKUP(M404,'Lists &amp; COA'!$A$6:$C$39,2,FALSE),"Review"))</x:f>
      </x:c>
      <x:c r="O404" s="76" t="str">
        <x:f>IF(OR(B404="",E404=""),"",IF(M404="","Review",IF(L404="","Review",IF(L404=M404,"No","Yes"))))</x:f>
      </x:c>
      <x:c r="P404" s="13"/>
      <x:c r="Q404" s="13"/>
      <x:c r="R404" s="13"/>
      <x:c r="S404" s="13"/>
      <x:c r="T404" s="76" t="str">
        <x:f>IF(A404="","",IF(COUNTIF($A$7:$A$1006,A404)&gt;1,"Possible Duplicate","Unique"))</x:f>
      </x:c>
      <x:c r="U404" s="13"/>
      <x:c r="V404" s="13"/>
      <x:c r="W404" s="13"/>
      <x:c r="X404" s="14"/>
    </x:row>
    <x:row r="405">
      <x:c r="A405" s="13"/>
      <x:c r="B405" s="14"/>
      <x:c r="C405" s="76" t="str">
        <x:f>IF(B405="","",TEXT(B405,"mmm yyyy"))</x:f>
      </x:c>
      <x:c r="D405" s="13"/>
      <x:c r="E405" s="13"/>
      <x:c r="F405" s="13"/>
      <x:c r="G405" s="13"/>
      <x:c r="H405" s="13"/>
      <x:c r="I405" s="77"/>
      <x:c r="J405" s="77"/>
      <x:c r="K405" s="78" t="str">
        <x:f>IF(AND(I405="",J405=""),"",N(I405)-N(J405))</x:f>
      </x:c>
      <x:c r="L405" s="13"/>
      <x:c r="M405" s="76" t="str">
        <x:f>IF(E405="","",XLOOKUP(E405,'Lists &amp; COA'!$L$47:$L$95,'Lists &amp; COA'!$M$47:$M$95,""))</x:f>
      </x:c>
      <x:c r="N405" s="76" t="str">
        <x:f>IF(M405="","",IFERROR(VLOOKUP(M405,'Lists &amp; COA'!$A$6:$C$39,2,FALSE),"Review"))</x:f>
      </x:c>
      <x:c r="O405" s="76" t="str">
        <x:f>IF(OR(B405="",E405=""),"",IF(M405="","Review",IF(L405="","Review",IF(L405=M405,"No","Yes"))))</x:f>
      </x:c>
      <x:c r="P405" s="13"/>
      <x:c r="Q405" s="13"/>
      <x:c r="R405" s="13"/>
      <x:c r="S405" s="13"/>
      <x:c r="T405" s="76" t="str">
        <x:f>IF(A405="","",IF(COUNTIF($A$7:$A$1006,A405)&gt;1,"Possible Duplicate","Unique"))</x:f>
      </x:c>
      <x:c r="U405" s="13"/>
      <x:c r="V405" s="13"/>
      <x:c r="W405" s="13"/>
      <x:c r="X405" s="14"/>
    </x:row>
    <x:row r="406">
      <x:c r="A406" s="13"/>
      <x:c r="B406" s="14"/>
      <x:c r="C406" s="76" t="str">
        <x:f>IF(B406="","",TEXT(B406,"mmm yyyy"))</x:f>
      </x:c>
      <x:c r="D406" s="13"/>
      <x:c r="E406" s="13"/>
      <x:c r="F406" s="13"/>
      <x:c r="G406" s="13"/>
      <x:c r="H406" s="13"/>
      <x:c r="I406" s="77"/>
      <x:c r="J406" s="77"/>
      <x:c r="K406" s="78" t="str">
        <x:f>IF(AND(I406="",J406=""),"",N(I406)-N(J406))</x:f>
      </x:c>
      <x:c r="L406" s="13"/>
      <x:c r="M406" s="76" t="str">
        <x:f>IF(E406="","",XLOOKUP(E406,'Lists &amp; COA'!$L$47:$L$95,'Lists &amp; COA'!$M$47:$M$95,""))</x:f>
      </x:c>
      <x:c r="N406" s="76" t="str">
        <x:f>IF(M406="","",IFERROR(VLOOKUP(M406,'Lists &amp; COA'!$A$6:$C$39,2,FALSE),"Review"))</x:f>
      </x:c>
      <x:c r="O406" s="76" t="str">
        <x:f>IF(OR(B406="",E406=""),"",IF(M406="","Review",IF(L406="","Review",IF(L406=M406,"No","Yes"))))</x:f>
      </x:c>
      <x:c r="P406" s="13"/>
      <x:c r="Q406" s="13"/>
      <x:c r="R406" s="13"/>
      <x:c r="S406" s="13"/>
      <x:c r="T406" s="76" t="str">
        <x:f>IF(A406="","",IF(COUNTIF($A$7:$A$1006,A406)&gt;1,"Possible Duplicate","Unique"))</x:f>
      </x:c>
      <x:c r="U406" s="13"/>
      <x:c r="V406" s="13"/>
      <x:c r="W406" s="13"/>
      <x:c r="X406" s="14"/>
    </x:row>
    <x:row r="407">
      <x:c r="A407" s="13"/>
      <x:c r="B407" s="14"/>
      <x:c r="C407" s="76" t="str">
        <x:f>IF(B407="","",TEXT(B407,"mmm yyyy"))</x:f>
      </x:c>
      <x:c r="D407" s="13"/>
      <x:c r="E407" s="13"/>
      <x:c r="F407" s="13"/>
      <x:c r="G407" s="13"/>
      <x:c r="H407" s="13"/>
      <x:c r="I407" s="77"/>
      <x:c r="J407" s="77"/>
      <x:c r="K407" s="78" t="str">
        <x:f>IF(AND(I407="",J407=""),"",N(I407)-N(J407))</x:f>
      </x:c>
      <x:c r="L407" s="13"/>
      <x:c r="M407" s="76" t="str">
        <x:f>IF(E407="","",XLOOKUP(E407,'Lists &amp; COA'!$L$47:$L$95,'Lists &amp; COA'!$M$47:$M$95,""))</x:f>
      </x:c>
      <x:c r="N407" s="76" t="str">
        <x:f>IF(M407="","",IFERROR(VLOOKUP(M407,'Lists &amp; COA'!$A$6:$C$39,2,FALSE),"Review"))</x:f>
      </x:c>
      <x:c r="O407" s="76" t="str">
        <x:f>IF(OR(B407="",E407=""),"",IF(M407="","Review",IF(L407="","Review",IF(L407=M407,"No","Yes"))))</x:f>
      </x:c>
      <x:c r="P407" s="13"/>
      <x:c r="Q407" s="13"/>
      <x:c r="R407" s="13"/>
      <x:c r="S407" s="13"/>
      <x:c r="T407" s="76" t="str">
        <x:f>IF(A407="","",IF(COUNTIF($A$7:$A$1006,A407)&gt;1,"Possible Duplicate","Unique"))</x:f>
      </x:c>
      <x:c r="U407" s="13"/>
      <x:c r="V407" s="13"/>
      <x:c r="W407" s="13"/>
      <x:c r="X407" s="14"/>
    </x:row>
    <x:row r="408">
      <x:c r="A408" s="13"/>
      <x:c r="B408" s="14"/>
      <x:c r="C408" s="76" t="str">
        <x:f>IF(B408="","",TEXT(B408,"mmm yyyy"))</x:f>
      </x:c>
      <x:c r="D408" s="13"/>
      <x:c r="E408" s="13"/>
      <x:c r="F408" s="13"/>
      <x:c r="G408" s="13"/>
      <x:c r="H408" s="13"/>
      <x:c r="I408" s="77"/>
      <x:c r="J408" s="77"/>
      <x:c r="K408" s="78" t="str">
        <x:f>IF(AND(I408="",J408=""),"",N(I408)-N(J408))</x:f>
      </x:c>
      <x:c r="L408" s="13"/>
      <x:c r="M408" s="76" t="str">
        <x:f>IF(E408="","",XLOOKUP(E408,'Lists &amp; COA'!$L$47:$L$95,'Lists &amp; COA'!$M$47:$M$95,""))</x:f>
      </x:c>
      <x:c r="N408" s="76" t="str">
        <x:f>IF(M408="","",IFERROR(VLOOKUP(M408,'Lists &amp; COA'!$A$6:$C$39,2,FALSE),"Review"))</x:f>
      </x:c>
      <x:c r="O408" s="76" t="str">
        <x:f>IF(OR(B408="",E408=""),"",IF(M408="","Review",IF(L408="","Review",IF(L408=M408,"No","Yes"))))</x:f>
      </x:c>
      <x:c r="P408" s="13"/>
      <x:c r="Q408" s="13"/>
      <x:c r="R408" s="13"/>
      <x:c r="S408" s="13"/>
      <x:c r="T408" s="76" t="str">
        <x:f>IF(A408="","",IF(COUNTIF($A$7:$A$1006,A408)&gt;1,"Possible Duplicate","Unique"))</x:f>
      </x:c>
      <x:c r="U408" s="13"/>
      <x:c r="V408" s="13"/>
      <x:c r="W408" s="13"/>
      <x:c r="X408" s="14"/>
    </x:row>
    <x:row r="409">
      <x:c r="A409" s="13"/>
      <x:c r="B409" s="14"/>
      <x:c r="C409" s="76" t="str">
        <x:f>IF(B409="","",TEXT(B409,"mmm yyyy"))</x:f>
      </x:c>
      <x:c r="D409" s="13"/>
      <x:c r="E409" s="13"/>
      <x:c r="F409" s="13"/>
      <x:c r="G409" s="13"/>
      <x:c r="H409" s="13"/>
      <x:c r="I409" s="77"/>
      <x:c r="J409" s="77"/>
      <x:c r="K409" s="78" t="str">
        <x:f>IF(AND(I409="",J409=""),"",N(I409)-N(J409))</x:f>
      </x:c>
      <x:c r="L409" s="13"/>
      <x:c r="M409" s="76" t="str">
        <x:f>IF(E409="","",XLOOKUP(E409,'Lists &amp; COA'!$L$47:$L$95,'Lists &amp; COA'!$M$47:$M$95,""))</x:f>
      </x:c>
      <x:c r="N409" s="76" t="str">
        <x:f>IF(M409="","",IFERROR(VLOOKUP(M409,'Lists &amp; COA'!$A$6:$C$39,2,FALSE),"Review"))</x:f>
      </x:c>
      <x:c r="O409" s="76" t="str">
        <x:f>IF(OR(B409="",E409=""),"",IF(M409="","Review",IF(L409="","Review",IF(L409=M409,"No","Yes"))))</x:f>
      </x:c>
      <x:c r="P409" s="13"/>
      <x:c r="Q409" s="13"/>
      <x:c r="R409" s="13"/>
      <x:c r="S409" s="13"/>
      <x:c r="T409" s="76" t="str">
        <x:f>IF(A409="","",IF(COUNTIF($A$7:$A$1006,A409)&gt;1,"Possible Duplicate","Unique"))</x:f>
      </x:c>
      <x:c r="U409" s="13"/>
      <x:c r="V409" s="13"/>
      <x:c r="W409" s="13"/>
      <x:c r="X409" s="14"/>
    </x:row>
    <x:row r="410">
      <x:c r="A410" s="13"/>
      <x:c r="B410" s="14"/>
      <x:c r="C410" s="76" t="str">
        <x:f>IF(B410="","",TEXT(B410,"mmm yyyy"))</x:f>
      </x:c>
      <x:c r="D410" s="13"/>
      <x:c r="E410" s="13"/>
      <x:c r="F410" s="13"/>
      <x:c r="G410" s="13"/>
      <x:c r="H410" s="13"/>
      <x:c r="I410" s="77"/>
      <x:c r="J410" s="77"/>
      <x:c r="K410" s="78" t="str">
        <x:f>IF(AND(I410="",J410=""),"",N(I410)-N(J410))</x:f>
      </x:c>
      <x:c r="L410" s="13"/>
      <x:c r="M410" s="76" t="str">
        <x:f>IF(E410="","",XLOOKUP(E410,'Lists &amp; COA'!$L$47:$L$95,'Lists &amp; COA'!$M$47:$M$95,""))</x:f>
      </x:c>
      <x:c r="N410" s="76" t="str">
        <x:f>IF(M410="","",IFERROR(VLOOKUP(M410,'Lists &amp; COA'!$A$6:$C$39,2,FALSE),"Review"))</x:f>
      </x:c>
      <x:c r="O410" s="76" t="str">
        <x:f>IF(OR(B410="",E410=""),"",IF(M410="","Review",IF(L410="","Review",IF(L410=M410,"No","Yes"))))</x:f>
      </x:c>
      <x:c r="P410" s="13"/>
      <x:c r="Q410" s="13"/>
      <x:c r="R410" s="13"/>
      <x:c r="S410" s="13"/>
      <x:c r="T410" s="76" t="str">
        <x:f>IF(A410="","",IF(COUNTIF($A$7:$A$1006,A410)&gt;1,"Possible Duplicate","Unique"))</x:f>
      </x:c>
      <x:c r="U410" s="13"/>
      <x:c r="V410" s="13"/>
      <x:c r="W410" s="13"/>
      <x:c r="X410" s="14"/>
    </x:row>
    <x:row r="411">
      <x:c r="A411" s="13"/>
      <x:c r="B411" s="14"/>
      <x:c r="C411" s="76" t="str">
        <x:f>IF(B411="","",TEXT(B411,"mmm yyyy"))</x:f>
      </x:c>
      <x:c r="D411" s="13"/>
      <x:c r="E411" s="13"/>
      <x:c r="F411" s="13"/>
      <x:c r="G411" s="13"/>
      <x:c r="H411" s="13"/>
      <x:c r="I411" s="77"/>
      <x:c r="J411" s="77"/>
      <x:c r="K411" s="78" t="str">
        <x:f>IF(AND(I411="",J411=""),"",N(I411)-N(J411))</x:f>
      </x:c>
      <x:c r="L411" s="13"/>
      <x:c r="M411" s="76" t="str">
        <x:f>IF(E411="","",XLOOKUP(E411,'Lists &amp; COA'!$L$47:$L$95,'Lists &amp; COA'!$M$47:$M$95,""))</x:f>
      </x:c>
      <x:c r="N411" s="76" t="str">
        <x:f>IF(M411="","",IFERROR(VLOOKUP(M411,'Lists &amp; COA'!$A$6:$C$39,2,FALSE),"Review"))</x:f>
      </x:c>
      <x:c r="O411" s="76" t="str">
        <x:f>IF(OR(B411="",E411=""),"",IF(M411="","Review",IF(L411="","Review",IF(L411=M411,"No","Yes"))))</x:f>
      </x:c>
      <x:c r="P411" s="13"/>
      <x:c r="Q411" s="13"/>
      <x:c r="R411" s="13"/>
      <x:c r="S411" s="13"/>
      <x:c r="T411" s="76" t="str">
        <x:f>IF(A411="","",IF(COUNTIF($A$7:$A$1006,A411)&gt;1,"Possible Duplicate","Unique"))</x:f>
      </x:c>
      <x:c r="U411" s="13"/>
      <x:c r="V411" s="13"/>
      <x:c r="W411" s="13"/>
      <x:c r="X411" s="14"/>
    </x:row>
    <x:row r="412">
      <x:c r="A412" s="13"/>
      <x:c r="B412" s="14"/>
      <x:c r="C412" s="76" t="str">
        <x:f>IF(B412="","",TEXT(B412,"mmm yyyy"))</x:f>
      </x:c>
      <x:c r="D412" s="13"/>
      <x:c r="E412" s="13"/>
      <x:c r="F412" s="13"/>
      <x:c r="G412" s="13"/>
      <x:c r="H412" s="13"/>
      <x:c r="I412" s="77"/>
      <x:c r="J412" s="77"/>
      <x:c r="K412" s="78" t="str">
        <x:f>IF(AND(I412="",J412=""),"",N(I412)-N(J412))</x:f>
      </x:c>
      <x:c r="L412" s="13"/>
      <x:c r="M412" s="76" t="str">
        <x:f>IF(E412="","",XLOOKUP(E412,'Lists &amp; COA'!$L$47:$L$95,'Lists &amp; COA'!$M$47:$M$95,""))</x:f>
      </x:c>
      <x:c r="N412" s="76" t="str">
        <x:f>IF(M412="","",IFERROR(VLOOKUP(M412,'Lists &amp; COA'!$A$6:$C$39,2,FALSE),"Review"))</x:f>
      </x:c>
      <x:c r="O412" s="76" t="str">
        <x:f>IF(OR(B412="",E412=""),"",IF(M412="","Review",IF(L412="","Review",IF(L412=M412,"No","Yes"))))</x:f>
      </x:c>
      <x:c r="P412" s="13"/>
      <x:c r="Q412" s="13"/>
      <x:c r="R412" s="13"/>
      <x:c r="S412" s="13"/>
      <x:c r="T412" s="76" t="str">
        <x:f>IF(A412="","",IF(COUNTIF($A$7:$A$1006,A412)&gt;1,"Possible Duplicate","Unique"))</x:f>
      </x:c>
      <x:c r="U412" s="13"/>
      <x:c r="V412" s="13"/>
      <x:c r="W412" s="13"/>
      <x:c r="X412" s="14"/>
    </x:row>
    <x:row r="413">
      <x:c r="A413" s="13"/>
      <x:c r="B413" s="14"/>
      <x:c r="C413" s="76" t="str">
        <x:f>IF(B413="","",TEXT(B413,"mmm yyyy"))</x:f>
      </x:c>
      <x:c r="D413" s="13"/>
      <x:c r="E413" s="13"/>
      <x:c r="F413" s="13"/>
      <x:c r="G413" s="13"/>
      <x:c r="H413" s="13"/>
      <x:c r="I413" s="77"/>
      <x:c r="J413" s="77"/>
      <x:c r="K413" s="78" t="str">
        <x:f>IF(AND(I413="",J413=""),"",N(I413)-N(J413))</x:f>
      </x:c>
      <x:c r="L413" s="13"/>
      <x:c r="M413" s="76" t="str">
        <x:f>IF(E413="","",XLOOKUP(E413,'Lists &amp; COA'!$L$47:$L$95,'Lists &amp; COA'!$M$47:$M$95,""))</x:f>
      </x:c>
      <x:c r="N413" s="76" t="str">
        <x:f>IF(M413="","",IFERROR(VLOOKUP(M413,'Lists &amp; COA'!$A$6:$C$39,2,FALSE),"Review"))</x:f>
      </x:c>
      <x:c r="O413" s="76" t="str">
        <x:f>IF(OR(B413="",E413=""),"",IF(M413="","Review",IF(L413="","Review",IF(L413=M413,"No","Yes"))))</x:f>
      </x:c>
      <x:c r="P413" s="13"/>
      <x:c r="Q413" s="13"/>
      <x:c r="R413" s="13"/>
      <x:c r="S413" s="13"/>
      <x:c r="T413" s="76" t="str">
        <x:f>IF(A413="","",IF(COUNTIF($A$7:$A$1006,A413)&gt;1,"Possible Duplicate","Unique"))</x:f>
      </x:c>
      <x:c r="U413" s="13"/>
      <x:c r="V413" s="13"/>
      <x:c r="W413" s="13"/>
      <x:c r="X413" s="14"/>
    </x:row>
    <x:row r="414">
      <x:c r="A414" s="13"/>
      <x:c r="B414" s="14"/>
      <x:c r="C414" s="76" t="str">
        <x:f>IF(B414="","",TEXT(B414,"mmm yyyy"))</x:f>
      </x:c>
      <x:c r="D414" s="13"/>
      <x:c r="E414" s="13"/>
      <x:c r="F414" s="13"/>
      <x:c r="G414" s="13"/>
      <x:c r="H414" s="13"/>
      <x:c r="I414" s="77"/>
      <x:c r="J414" s="77"/>
      <x:c r="K414" s="78" t="str">
        <x:f>IF(AND(I414="",J414=""),"",N(I414)-N(J414))</x:f>
      </x:c>
      <x:c r="L414" s="13"/>
      <x:c r="M414" s="76" t="str">
        <x:f>IF(E414="","",XLOOKUP(E414,'Lists &amp; COA'!$L$47:$L$95,'Lists &amp; COA'!$M$47:$M$95,""))</x:f>
      </x:c>
      <x:c r="N414" s="76" t="str">
        <x:f>IF(M414="","",IFERROR(VLOOKUP(M414,'Lists &amp; COA'!$A$6:$C$39,2,FALSE),"Review"))</x:f>
      </x:c>
      <x:c r="O414" s="76" t="str">
        <x:f>IF(OR(B414="",E414=""),"",IF(M414="","Review",IF(L414="","Review",IF(L414=M414,"No","Yes"))))</x:f>
      </x:c>
      <x:c r="P414" s="13"/>
      <x:c r="Q414" s="13"/>
      <x:c r="R414" s="13"/>
      <x:c r="S414" s="13"/>
      <x:c r="T414" s="76" t="str">
        <x:f>IF(A414="","",IF(COUNTIF($A$7:$A$1006,A414)&gt;1,"Possible Duplicate","Unique"))</x:f>
      </x:c>
      <x:c r="U414" s="13"/>
      <x:c r="V414" s="13"/>
      <x:c r="W414" s="13"/>
      <x:c r="X414" s="14"/>
    </x:row>
    <x:row r="415">
      <x:c r="A415" s="13"/>
      <x:c r="B415" s="14"/>
      <x:c r="C415" s="76" t="str">
        <x:f>IF(B415="","",TEXT(B415,"mmm yyyy"))</x:f>
      </x:c>
      <x:c r="D415" s="13"/>
      <x:c r="E415" s="13"/>
      <x:c r="F415" s="13"/>
      <x:c r="G415" s="13"/>
      <x:c r="H415" s="13"/>
      <x:c r="I415" s="77"/>
      <x:c r="J415" s="77"/>
      <x:c r="K415" s="78" t="str">
        <x:f>IF(AND(I415="",J415=""),"",N(I415)-N(J415))</x:f>
      </x:c>
      <x:c r="L415" s="13"/>
      <x:c r="M415" s="76" t="str">
        <x:f>IF(E415="","",XLOOKUP(E415,'Lists &amp; COA'!$L$47:$L$95,'Lists &amp; COA'!$M$47:$M$95,""))</x:f>
      </x:c>
      <x:c r="N415" s="76" t="str">
        <x:f>IF(M415="","",IFERROR(VLOOKUP(M415,'Lists &amp; COA'!$A$6:$C$39,2,FALSE),"Review"))</x:f>
      </x:c>
      <x:c r="O415" s="76" t="str">
        <x:f>IF(OR(B415="",E415=""),"",IF(M415="","Review",IF(L415="","Review",IF(L415=M415,"No","Yes"))))</x:f>
      </x:c>
      <x:c r="P415" s="13"/>
      <x:c r="Q415" s="13"/>
      <x:c r="R415" s="13"/>
      <x:c r="S415" s="13"/>
      <x:c r="T415" s="76" t="str">
        <x:f>IF(A415="","",IF(COUNTIF($A$7:$A$1006,A415)&gt;1,"Possible Duplicate","Unique"))</x:f>
      </x:c>
      <x:c r="U415" s="13"/>
      <x:c r="V415" s="13"/>
      <x:c r="W415" s="13"/>
      <x:c r="X415" s="14"/>
    </x:row>
    <x:row r="416">
      <x:c r="A416" s="13"/>
      <x:c r="B416" s="14"/>
      <x:c r="C416" s="76" t="str">
        <x:f>IF(B416="","",TEXT(B416,"mmm yyyy"))</x:f>
      </x:c>
      <x:c r="D416" s="13"/>
      <x:c r="E416" s="13"/>
      <x:c r="F416" s="13"/>
      <x:c r="G416" s="13"/>
      <x:c r="H416" s="13"/>
      <x:c r="I416" s="77"/>
      <x:c r="J416" s="77"/>
      <x:c r="K416" s="78" t="str">
        <x:f>IF(AND(I416="",J416=""),"",N(I416)-N(J416))</x:f>
      </x:c>
      <x:c r="L416" s="13"/>
      <x:c r="M416" s="76" t="str">
        <x:f>IF(E416="","",XLOOKUP(E416,'Lists &amp; COA'!$L$47:$L$95,'Lists &amp; COA'!$M$47:$M$95,""))</x:f>
      </x:c>
      <x:c r="N416" s="76" t="str">
        <x:f>IF(M416="","",IFERROR(VLOOKUP(M416,'Lists &amp; COA'!$A$6:$C$39,2,FALSE),"Review"))</x:f>
      </x:c>
      <x:c r="O416" s="76" t="str">
        <x:f>IF(OR(B416="",E416=""),"",IF(M416="","Review",IF(L416="","Review",IF(L416=M416,"No","Yes"))))</x:f>
      </x:c>
      <x:c r="P416" s="13"/>
      <x:c r="Q416" s="13"/>
      <x:c r="R416" s="13"/>
      <x:c r="S416" s="13"/>
      <x:c r="T416" s="76" t="str">
        <x:f>IF(A416="","",IF(COUNTIF($A$7:$A$1006,A416)&gt;1,"Possible Duplicate","Unique"))</x:f>
      </x:c>
      <x:c r="U416" s="13"/>
      <x:c r="V416" s="13"/>
      <x:c r="W416" s="13"/>
      <x:c r="X416" s="14"/>
    </x:row>
    <x:row r="417">
      <x:c r="A417" s="13"/>
      <x:c r="B417" s="14"/>
      <x:c r="C417" s="76" t="str">
        <x:f>IF(B417="","",TEXT(B417,"mmm yyyy"))</x:f>
      </x:c>
      <x:c r="D417" s="13"/>
      <x:c r="E417" s="13"/>
      <x:c r="F417" s="13"/>
      <x:c r="G417" s="13"/>
      <x:c r="H417" s="13"/>
      <x:c r="I417" s="77"/>
      <x:c r="J417" s="77"/>
      <x:c r="K417" s="78" t="str">
        <x:f>IF(AND(I417="",J417=""),"",N(I417)-N(J417))</x:f>
      </x:c>
      <x:c r="L417" s="13"/>
      <x:c r="M417" s="76" t="str">
        <x:f>IF(E417="","",XLOOKUP(E417,'Lists &amp; COA'!$L$47:$L$95,'Lists &amp; COA'!$M$47:$M$95,""))</x:f>
      </x:c>
      <x:c r="N417" s="76" t="str">
        <x:f>IF(M417="","",IFERROR(VLOOKUP(M417,'Lists &amp; COA'!$A$6:$C$39,2,FALSE),"Review"))</x:f>
      </x:c>
      <x:c r="O417" s="76" t="str">
        <x:f>IF(OR(B417="",E417=""),"",IF(M417="","Review",IF(L417="","Review",IF(L417=M417,"No","Yes"))))</x:f>
      </x:c>
      <x:c r="P417" s="13"/>
      <x:c r="Q417" s="13"/>
      <x:c r="R417" s="13"/>
      <x:c r="S417" s="13"/>
      <x:c r="T417" s="76" t="str">
        <x:f>IF(A417="","",IF(COUNTIF($A$7:$A$1006,A417)&gt;1,"Possible Duplicate","Unique"))</x:f>
      </x:c>
      <x:c r="U417" s="13"/>
      <x:c r="V417" s="13"/>
      <x:c r="W417" s="13"/>
      <x:c r="X417" s="14"/>
    </x:row>
    <x:row r="418">
      <x:c r="A418" s="13"/>
      <x:c r="B418" s="14"/>
      <x:c r="C418" s="76" t="str">
        <x:f>IF(B418="","",TEXT(B418,"mmm yyyy"))</x:f>
      </x:c>
      <x:c r="D418" s="13"/>
      <x:c r="E418" s="13"/>
      <x:c r="F418" s="13"/>
      <x:c r="G418" s="13"/>
      <x:c r="H418" s="13"/>
      <x:c r="I418" s="77"/>
      <x:c r="J418" s="77"/>
      <x:c r="K418" s="78" t="str">
        <x:f>IF(AND(I418="",J418=""),"",N(I418)-N(J418))</x:f>
      </x:c>
      <x:c r="L418" s="13"/>
      <x:c r="M418" s="76" t="str">
        <x:f>IF(E418="","",XLOOKUP(E418,'Lists &amp; COA'!$L$47:$L$95,'Lists &amp; COA'!$M$47:$M$95,""))</x:f>
      </x:c>
      <x:c r="N418" s="76" t="str">
        <x:f>IF(M418="","",IFERROR(VLOOKUP(M418,'Lists &amp; COA'!$A$6:$C$39,2,FALSE),"Review"))</x:f>
      </x:c>
      <x:c r="O418" s="76" t="str">
        <x:f>IF(OR(B418="",E418=""),"",IF(M418="","Review",IF(L418="","Review",IF(L418=M418,"No","Yes"))))</x:f>
      </x:c>
      <x:c r="P418" s="13"/>
      <x:c r="Q418" s="13"/>
      <x:c r="R418" s="13"/>
      <x:c r="S418" s="13"/>
      <x:c r="T418" s="76" t="str">
        <x:f>IF(A418="","",IF(COUNTIF($A$7:$A$1006,A418)&gt;1,"Possible Duplicate","Unique"))</x:f>
      </x:c>
      <x:c r="U418" s="13"/>
      <x:c r="V418" s="13"/>
      <x:c r="W418" s="13"/>
      <x:c r="X418" s="14"/>
    </x:row>
    <x:row r="419">
      <x:c r="A419" s="13"/>
      <x:c r="B419" s="14"/>
      <x:c r="C419" s="76" t="str">
        <x:f>IF(B419="","",TEXT(B419,"mmm yyyy"))</x:f>
      </x:c>
      <x:c r="D419" s="13"/>
      <x:c r="E419" s="13"/>
      <x:c r="F419" s="13"/>
      <x:c r="G419" s="13"/>
      <x:c r="H419" s="13"/>
      <x:c r="I419" s="77"/>
      <x:c r="J419" s="77"/>
      <x:c r="K419" s="78" t="str">
        <x:f>IF(AND(I419="",J419=""),"",N(I419)-N(J419))</x:f>
      </x:c>
      <x:c r="L419" s="13"/>
      <x:c r="M419" s="76" t="str">
        <x:f>IF(E419="","",XLOOKUP(E419,'Lists &amp; COA'!$L$47:$L$95,'Lists &amp; COA'!$M$47:$M$95,""))</x:f>
      </x:c>
      <x:c r="N419" s="76" t="str">
        <x:f>IF(M419="","",IFERROR(VLOOKUP(M419,'Lists &amp; COA'!$A$6:$C$39,2,FALSE),"Review"))</x:f>
      </x:c>
      <x:c r="O419" s="76" t="str">
        <x:f>IF(OR(B419="",E419=""),"",IF(M419="","Review",IF(L419="","Review",IF(L419=M419,"No","Yes"))))</x:f>
      </x:c>
      <x:c r="P419" s="13"/>
      <x:c r="Q419" s="13"/>
      <x:c r="R419" s="13"/>
      <x:c r="S419" s="13"/>
      <x:c r="T419" s="76" t="str">
        <x:f>IF(A419="","",IF(COUNTIF($A$7:$A$1006,A419)&gt;1,"Possible Duplicate","Unique"))</x:f>
      </x:c>
      <x:c r="U419" s="13"/>
      <x:c r="V419" s="13"/>
      <x:c r="W419" s="13"/>
      <x:c r="X419" s="14"/>
    </x:row>
    <x:row r="420">
      <x:c r="A420" s="13"/>
      <x:c r="B420" s="14"/>
      <x:c r="C420" s="76" t="str">
        <x:f>IF(B420="","",TEXT(B420,"mmm yyyy"))</x:f>
      </x:c>
      <x:c r="D420" s="13"/>
      <x:c r="E420" s="13"/>
      <x:c r="F420" s="13"/>
      <x:c r="G420" s="13"/>
      <x:c r="H420" s="13"/>
      <x:c r="I420" s="77"/>
      <x:c r="J420" s="77"/>
      <x:c r="K420" s="78" t="str">
        <x:f>IF(AND(I420="",J420=""),"",N(I420)-N(J420))</x:f>
      </x:c>
      <x:c r="L420" s="13"/>
      <x:c r="M420" s="76" t="str">
        <x:f>IF(E420="","",XLOOKUP(E420,'Lists &amp; COA'!$L$47:$L$95,'Lists &amp; COA'!$M$47:$M$95,""))</x:f>
      </x:c>
      <x:c r="N420" s="76" t="str">
        <x:f>IF(M420="","",IFERROR(VLOOKUP(M420,'Lists &amp; COA'!$A$6:$C$39,2,FALSE),"Review"))</x:f>
      </x:c>
      <x:c r="O420" s="76" t="str">
        <x:f>IF(OR(B420="",E420=""),"",IF(M420="","Review",IF(L420="","Review",IF(L420=M420,"No","Yes"))))</x:f>
      </x:c>
      <x:c r="P420" s="13"/>
      <x:c r="Q420" s="13"/>
      <x:c r="R420" s="13"/>
      <x:c r="S420" s="13"/>
      <x:c r="T420" s="76" t="str">
        <x:f>IF(A420="","",IF(COUNTIF($A$7:$A$1006,A420)&gt;1,"Possible Duplicate","Unique"))</x:f>
      </x:c>
      <x:c r="U420" s="13"/>
      <x:c r="V420" s="13"/>
      <x:c r="W420" s="13"/>
      <x:c r="X420" s="14"/>
    </x:row>
    <x:row r="421">
      <x:c r="A421" s="13"/>
      <x:c r="B421" s="14"/>
      <x:c r="C421" s="76" t="str">
        <x:f>IF(B421="","",TEXT(B421,"mmm yyyy"))</x:f>
      </x:c>
      <x:c r="D421" s="13"/>
      <x:c r="E421" s="13"/>
      <x:c r="F421" s="13"/>
      <x:c r="G421" s="13"/>
      <x:c r="H421" s="13"/>
      <x:c r="I421" s="77"/>
      <x:c r="J421" s="77"/>
      <x:c r="K421" s="78" t="str">
        <x:f>IF(AND(I421="",J421=""),"",N(I421)-N(J421))</x:f>
      </x:c>
      <x:c r="L421" s="13"/>
      <x:c r="M421" s="76" t="str">
        <x:f>IF(E421="","",XLOOKUP(E421,'Lists &amp; COA'!$L$47:$L$95,'Lists &amp; COA'!$M$47:$M$95,""))</x:f>
      </x:c>
      <x:c r="N421" s="76" t="str">
        <x:f>IF(M421="","",IFERROR(VLOOKUP(M421,'Lists &amp; COA'!$A$6:$C$39,2,FALSE),"Review"))</x:f>
      </x:c>
      <x:c r="O421" s="76" t="str">
        <x:f>IF(OR(B421="",E421=""),"",IF(M421="","Review",IF(L421="","Review",IF(L421=M421,"No","Yes"))))</x:f>
      </x:c>
      <x:c r="P421" s="13"/>
      <x:c r="Q421" s="13"/>
      <x:c r="R421" s="13"/>
      <x:c r="S421" s="13"/>
      <x:c r="T421" s="76" t="str">
        <x:f>IF(A421="","",IF(COUNTIF($A$7:$A$1006,A421)&gt;1,"Possible Duplicate","Unique"))</x:f>
      </x:c>
      <x:c r="U421" s="13"/>
      <x:c r="V421" s="13"/>
      <x:c r="W421" s="13"/>
      <x:c r="X421" s="14"/>
    </x:row>
    <x:row r="422">
      <x:c r="A422" s="13"/>
      <x:c r="B422" s="14"/>
      <x:c r="C422" s="76" t="str">
        <x:f>IF(B422="","",TEXT(B422,"mmm yyyy"))</x:f>
      </x:c>
      <x:c r="D422" s="13"/>
      <x:c r="E422" s="13"/>
      <x:c r="F422" s="13"/>
      <x:c r="G422" s="13"/>
      <x:c r="H422" s="13"/>
      <x:c r="I422" s="77"/>
      <x:c r="J422" s="77"/>
      <x:c r="K422" s="78" t="str">
        <x:f>IF(AND(I422="",J422=""),"",N(I422)-N(J422))</x:f>
      </x:c>
      <x:c r="L422" s="13"/>
      <x:c r="M422" s="76" t="str">
        <x:f>IF(E422="","",XLOOKUP(E422,'Lists &amp; COA'!$L$47:$L$95,'Lists &amp; COA'!$M$47:$M$95,""))</x:f>
      </x:c>
      <x:c r="N422" s="76" t="str">
        <x:f>IF(M422="","",IFERROR(VLOOKUP(M422,'Lists &amp; COA'!$A$6:$C$39,2,FALSE),"Review"))</x:f>
      </x:c>
      <x:c r="O422" s="76" t="str">
        <x:f>IF(OR(B422="",E422=""),"",IF(M422="","Review",IF(L422="","Review",IF(L422=M422,"No","Yes"))))</x:f>
      </x:c>
      <x:c r="P422" s="13"/>
      <x:c r="Q422" s="13"/>
      <x:c r="R422" s="13"/>
      <x:c r="S422" s="13"/>
      <x:c r="T422" s="76" t="str">
        <x:f>IF(A422="","",IF(COUNTIF($A$7:$A$1006,A422)&gt;1,"Possible Duplicate","Unique"))</x:f>
      </x:c>
      <x:c r="U422" s="13"/>
      <x:c r="V422" s="13"/>
      <x:c r="W422" s="13"/>
      <x:c r="X422" s="14"/>
    </x:row>
    <x:row r="423">
      <x:c r="A423" s="13"/>
      <x:c r="B423" s="14"/>
      <x:c r="C423" s="76" t="str">
        <x:f>IF(B423="","",TEXT(B423,"mmm yyyy"))</x:f>
      </x:c>
      <x:c r="D423" s="13"/>
      <x:c r="E423" s="13"/>
      <x:c r="F423" s="13"/>
      <x:c r="G423" s="13"/>
      <x:c r="H423" s="13"/>
      <x:c r="I423" s="77"/>
      <x:c r="J423" s="77"/>
      <x:c r="K423" s="78" t="str">
        <x:f>IF(AND(I423="",J423=""),"",N(I423)-N(J423))</x:f>
      </x:c>
      <x:c r="L423" s="13"/>
      <x:c r="M423" s="76" t="str">
        <x:f>IF(E423="","",XLOOKUP(E423,'Lists &amp; COA'!$L$47:$L$95,'Lists &amp; COA'!$M$47:$M$95,""))</x:f>
      </x:c>
      <x:c r="N423" s="76" t="str">
        <x:f>IF(M423="","",IFERROR(VLOOKUP(M423,'Lists &amp; COA'!$A$6:$C$39,2,FALSE),"Review"))</x:f>
      </x:c>
      <x:c r="O423" s="76" t="str">
        <x:f>IF(OR(B423="",E423=""),"",IF(M423="","Review",IF(L423="","Review",IF(L423=M423,"No","Yes"))))</x:f>
      </x:c>
      <x:c r="P423" s="13"/>
      <x:c r="Q423" s="13"/>
      <x:c r="R423" s="13"/>
      <x:c r="S423" s="13"/>
      <x:c r="T423" s="76" t="str">
        <x:f>IF(A423="","",IF(COUNTIF($A$7:$A$1006,A423)&gt;1,"Possible Duplicate","Unique"))</x:f>
      </x:c>
      <x:c r="U423" s="13"/>
      <x:c r="V423" s="13"/>
      <x:c r="W423" s="13"/>
      <x:c r="X423" s="14"/>
    </x:row>
    <x:row r="424">
      <x:c r="A424" s="13"/>
      <x:c r="B424" s="14"/>
      <x:c r="C424" s="76" t="str">
        <x:f>IF(B424="","",TEXT(B424,"mmm yyyy"))</x:f>
      </x:c>
      <x:c r="D424" s="13"/>
      <x:c r="E424" s="13"/>
      <x:c r="F424" s="13"/>
      <x:c r="G424" s="13"/>
      <x:c r="H424" s="13"/>
      <x:c r="I424" s="77"/>
      <x:c r="J424" s="77"/>
      <x:c r="K424" s="78" t="str">
        <x:f>IF(AND(I424="",J424=""),"",N(I424)-N(J424))</x:f>
      </x:c>
      <x:c r="L424" s="13"/>
      <x:c r="M424" s="76" t="str">
        <x:f>IF(E424="","",XLOOKUP(E424,'Lists &amp; COA'!$L$47:$L$95,'Lists &amp; COA'!$M$47:$M$95,""))</x:f>
      </x:c>
      <x:c r="N424" s="76" t="str">
        <x:f>IF(M424="","",IFERROR(VLOOKUP(M424,'Lists &amp; COA'!$A$6:$C$39,2,FALSE),"Review"))</x:f>
      </x:c>
      <x:c r="O424" s="76" t="str">
        <x:f>IF(OR(B424="",E424=""),"",IF(M424="","Review",IF(L424="","Review",IF(L424=M424,"No","Yes"))))</x:f>
      </x:c>
      <x:c r="P424" s="13"/>
      <x:c r="Q424" s="13"/>
      <x:c r="R424" s="13"/>
      <x:c r="S424" s="13"/>
      <x:c r="T424" s="76" t="str">
        <x:f>IF(A424="","",IF(COUNTIF($A$7:$A$1006,A424)&gt;1,"Possible Duplicate","Unique"))</x:f>
      </x:c>
      <x:c r="U424" s="13"/>
      <x:c r="V424" s="13"/>
      <x:c r="W424" s="13"/>
      <x:c r="X424" s="14"/>
    </x:row>
    <x:row r="425">
      <x:c r="A425" s="13"/>
      <x:c r="B425" s="14"/>
      <x:c r="C425" s="76" t="str">
        <x:f>IF(B425="","",TEXT(B425,"mmm yyyy"))</x:f>
      </x:c>
      <x:c r="D425" s="13"/>
      <x:c r="E425" s="13"/>
      <x:c r="F425" s="13"/>
      <x:c r="G425" s="13"/>
      <x:c r="H425" s="13"/>
      <x:c r="I425" s="77"/>
      <x:c r="J425" s="77"/>
      <x:c r="K425" s="78" t="str">
        <x:f>IF(AND(I425="",J425=""),"",N(I425)-N(J425))</x:f>
      </x:c>
      <x:c r="L425" s="13"/>
      <x:c r="M425" s="76" t="str">
        <x:f>IF(E425="","",XLOOKUP(E425,'Lists &amp; COA'!$L$47:$L$95,'Lists &amp; COA'!$M$47:$M$95,""))</x:f>
      </x:c>
      <x:c r="N425" s="76" t="str">
        <x:f>IF(M425="","",IFERROR(VLOOKUP(M425,'Lists &amp; COA'!$A$6:$C$39,2,FALSE),"Review"))</x:f>
      </x:c>
      <x:c r="O425" s="76" t="str">
        <x:f>IF(OR(B425="",E425=""),"",IF(M425="","Review",IF(L425="","Review",IF(L425=M425,"No","Yes"))))</x:f>
      </x:c>
      <x:c r="P425" s="13"/>
      <x:c r="Q425" s="13"/>
      <x:c r="R425" s="13"/>
      <x:c r="S425" s="13"/>
      <x:c r="T425" s="76" t="str">
        <x:f>IF(A425="","",IF(COUNTIF($A$7:$A$1006,A425)&gt;1,"Possible Duplicate","Unique"))</x:f>
      </x:c>
      <x:c r="U425" s="13"/>
      <x:c r="V425" s="13"/>
      <x:c r="W425" s="13"/>
      <x:c r="X425" s="14"/>
    </x:row>
    <x:row r="426">
      <x:c r="A426" s="13"/>
      <x:c r="B426" s="14"/>
      <x:c r="C426" s="76" t="str">
        <x:f>IF(B426="","",TEXT(B426,"mmm yyyy"))</x:f>
      </x:c>
      <x:c r="D426" s="13"/>
      <x:c r="E426" s="13"/>
      <x:c r="F426" s="13"/>
      <x:c r="G426" s="13"/>
      <x:c r="H426" s="13"/>
      <x:c r="I426" s="77"/>
      <x:c r="J426" s="77"/>
      <x:c r="K426" s="78" t="str">
        <x:f>IF(AND(I426="",J426=""),"",N(I426)-N(J426))</x:f>
      </x:c>
      <x:c r="L426" s="13"/>
      <x:c r="M426" s="76" t="str">
        <x:f>IF(E426="","",XLOOKUP(E426,'Lists &amp; COA'!$L$47:$L$95,'Lists &amp; COA'!$M$47:$M$95,""))</x:f>
      </x:c>
      <x:c r="N426" s="76" t="str">
        <x:f>IF(M426="","",IFERROR(VLOOKUP(M426,'Lists &amp; COA'!$A$6:$C$39,2,FALSE),"Review"))</x:f>
      </x:c>
      <x:c r="O426" s="76" t="str">
        <x:f>IF(OR(B426="",E426=""),"",IF(M426="","Review",IF(L426="","Review",IF(L426=M426,"No","Yes"))))</x:f>
      </x:c>
      <x:c r="P426" s="13"/>
      <x:c r="Q426" s="13"/>
      <x:c r="R426" s="13"/>
      <x:c r="S426" s="13"/>
      <x:c r="T426" s="76" t="str">
        <x:f>IF(A426="","",IF(COUNTIF($A$7:$A$1006,A426)&gt;1,"Possible Duplicate","Unique"))</x:f>
      </x:c>
      <x:c r="U426" s="13"/>
      <x:c r="V426" s="13"/>
      <x:c r="W426" s="13"/>
      <x:c r="X426" s="14"/>
    </x:row>
    <x:row r="427">
      <x:c r="A427" s="13"/>
      <x:c r="B427" s="14"/>
      <x:c r="C427" s="76" t="str">
        <x:f>IF(B427="","",TEXT(B427,"mmm yyyy"))</x:f>
      </x:c>
      <x:c r="D427" s="13"/>
      <x:c r="E427" s="13"/>
      <x:c r="F427" s="13"/>
      <x:c r="G427" s="13"/>
      <x:c r="H427" s="13"/>
      <x:c r="I427" s="77"/>
      <x:c r="J427" s="77"/>
      <x:c r="K427" s="78" t="str">
        <x:f>IF(AND(I427="",J427=""),"",N(I427)-N(J427))</x:f>
      </x:c>
      <x:c r="L427" s="13"/>
      <x:c r="M427" s="76" t="str">
        <x:f>IF(E427="","",XLOOKUP(E427,'Lists &amp; COA'!$L$47:$L$95,'Lists &amp; COA'!$M$47:$M$95,""))</x:f>
      </x:c>
      <x:c r="N427" s="76" t="str">
        <x:f>IF(M427="","",IFERROR(VLOOKUP(M427,'Lists &amp; COA'!$A$6:$C$39,2,FALSE),"Review"))</x:f>
      </x:c>
      <x:c r="O427" s="76" t="str">
        <x:f>IF(OR(B427="",E427=""),"",IF(M427="","Review",IF(L427="","Review",IF(L427=M427,"No","Yes"))))</x:f>
      </x:c>
      <x:c r="P427" s="13"/>
      <x:c r="Q427" s="13"/>
      <x:c r="R427" s="13"/>
      <x:c r="S427" s="13"/>
      <x:c r="T427" s="76" t="str">
        <x:f>IF(A427="","",IF(COUNTIF($A$7:$A$1006,A427)&gt;1,"Possible Duplicate","Unique"))</x:f>
      </x:c>
      <x:c r="U427" s="13"/>
      <x:c r="V427" s="13"/>
      <x:c r="W427" s="13"/>
      <x:c r="X427" s="14"/>
    </x:row>
    <x:row r="428">
      <x:c r="A428" s="13"/>
      <x:c r="B428" s="14"/>
      <x:c r="C428" s="76" t="str">
        <x:f>IF(B428="","",TEXT(B428,"mmm yyyy"))</x:f>
      </x:c>
      <x:c r="D428" s="13"/>
      <x:c r="E428" s="13"/>
      <x:c r="F428" s="13"/>
      <x:c r="G428" s="13"/>
      <x:c r="H428" s="13"/>
      <x:c r="I428" s="77"/>
      <x:c r="J428" s="77"/>
      <x:c r="K428" s="78" t="str">
        <x:f>IF(AND(I428="",J428=""),"",N(I428)-N(J428))</x:f>
      </x:c>
      <x:c r="L428" s="13"/>
      <x:c r="M428" s="76" t="str">
        <x:f>IF(E428="","",XLOOKUP(E428,'Lists &amp; COA'!$L$47:$L$95,'Lists &amp; COA'!$M$47:$M$95,""))</x:f>
      </x:c>
      <x:c r="N428" s="76" t="str">
        <x:f>IF(M428="","",IFERROR(VLOOKUP(M428,'Lists &amp; COA'!$A$6:$C$39,2,FALSE),"Review"))</x:f>
      </x:c>
      <x:c r="O428" s="76" t="str">
        <x:f>IF(OR(B428="",E428=""),"",IF(M428="","Review",IF(L428="","Review",IF(L428=M428,"No","Yes"))))</x:f>
      </x:c>
      <x:c r="P428" s="13"/>
      <x:c r="Q428" s="13"/>
      <x:c r="R428" s="13"/>
      <x:c r="S428" s="13"/>
      <x:c r="T428" s="76" t="str">
        <x:f>IF(A428="","",IF(COUNTIF($A$7:$A$1006,A428)&gt;1,"Possible Duplicate","Unique"))</x:f>
      </x:c>
      <x:c r="U428" s="13"/>
      <x:c r="V428" s="13"/>
      <x:c r="W428" s="13"/>
      <x:c r="X428" s="14"/>
    </x:row>
    <x:row r="429">
      <x:c r="A429" s="13"/>
      <x:c r="B429" s="14"/>
      <x:c r="C429" s="76" t="str">
        <x:f>IF(B429="","",TEXT(B429,"mmm yyyy"))</x:f>
      </x:c>
      <x:c r="D429" s="13"/>
      <x:c r="E429" s="13"/>
      <x:c r="F429" s="13"/>
      <x:c r="G429" s="13"/>
      <x:c r="H429" s="13"/>
      <x:c r="I429" s="77"/>
      <x:c r="J429" s="77"/>
      <x:c r="K429" s="78" t="str">
        <x:f>IF(AND(I429="",J429=""),"",N(I429)-N(J429))</x:f>
      </x:c>
      <x:c r="L429" s="13"/>
      <x:c r="M429" s="76" t="str">
        <x:f>IF(E429="","",XLOOKUP(E429,'Lists &amp; COA'!$L$47:$L$95,'Lists &amp; COA'!$M$47:$M$95,""))</x:f>
      </x:c>
      <x:c r="N429" s="76" t="str">
        <x:f>IF(M429="","",IFERROR(VLOOKUP(M429,'Lists &amp; COA'!$A$6:$C$39,2,FALSE),"Review"))</x:f>
      </x:c>
      <x:c r="O429" s="76" t="str">
        <x:f>IF(OR(B429="",E429=""),"",IF(M429="","Review",IF(L429="","Review",IF(L429=M429,"No","Yes"))))</x:f>
      </x:c>
      <x:c r="P429" s="13"/>
      <x:c r="Q429" s="13"/>
      <x:c r="R429" s="13"/>
      <x:c r="S429" s="13"/>
      <x:c r="T429" s="76" t="str">
        <x:f>IF(A429="","",IF(COUNTIF($A$7:$A$1006,A429)&gt;1,"Possible Duplicate","Unique"))</x:f>
      </x:c>
      <x:c r="U429" s="13"/>
      <x:c r="V429" s="13"/>
      <x:c r="W429" s="13"/>
      <x:c r="X429" s="14"/>
    </x:row>
    <x:row r="430">
      <x:c r="A430" s="13"/>
      <x:c r="B430" s="14"/>
      <x:c r="C430" s="76" t="str">
        <x:f>IF(B430="","",TEXT(B430,"mmm yyyy"))</x:f>
      </x:c>
      <x:c r="D430" s="13"/>
      <x:c r="E430" s="13"/>
      <x:c r="F430" s="13"/>
      <x:c r="G430" s="13"/>
      <x:c r="H430" s="13"/>
      <x:c r="I430" s="77"/>
      <x:c r="J430" s="77"/>
      <x:c r="K430" s="78" t="str">
        <x:f>IF(AND(I430="",J430=""),"",N(I430)-N(J430))</x:f>
      </x:c>
      <x:c r="L430" s="13"/>
      <x:c r="M430" s="76" t="str">
        <x:f>IF(E430="","",XLOOKUP(E430,'Lists &amp; COA'!$L$47:$L$95,'Lists &amp; COA'!$M$47:$M$95,""))</x:f>
      </x:c>
      <x:c r="N430" s="76" t="str">
        <x:f>IF(M430="","",IFERROR(VLOOKUP(M430,'Lists &amp; COA'!$A$6:$C$39,2,FALSE),"Review"))</x:f>
      </x:c>
      <x:c r="O430" s="76" t="str">
        <x:f>IF(OR(B430="",E430=""),"",IF(M430="","Review",IF(L430="","Review",IF(L430=M430,"No","Yes"))))</x:f>
      </x:c>
      <x:c r="P430" s="13"/>
      <x:c r="Q430" s="13"/>
      <x:c r="R430" s="13"/>
      <x:c r="S430" s="13"/>
      <x:c r="T430" s="76" t="str">
        <x:f>IF(A430="","",IF(COUNTIF($A$7:$A$1006,A430)&gt;1,"Possible Duplicate","Unique"))</x:f>
      </x:c>
      <x:c r="U430" s="13"/>
      <x:c r="V430" s="13"/>
      <x:c r="W430" s="13"/>
      <x:c r="X430" s="14"/>
    </x:row>
    <x:row r="431">
      <x:c r="A431" s="13"/>
      <x:c r="B431" s="14"/>
      <x:c r="C431" s="76" t="str">
        <x:f>IF(B431="","",TEXT(B431,"mmm yyyy"))</x:f>
      </x:c>
      <x:c r="D431" s="13"/>
      <x:c r="E431" s="13"/>
      <x:c r="F431" s="13"/>
      <x:c r="G431" s="13"/>
      <x:c r="H431" s="13"/>
      <x:c r="I431" s="77"/>
      <x:c r="J431" s="77"/>
      <x:c r="K431" s="78" t="str">
        <x:f>IF(AND(I431="",J431=""),"",N(I431)-N(J431))</x:f>
      </x:c>
      <x:c r="L431" s="13"/>
      <x:c r="M431" s="76" t="str">
        <x:f>IF(E431="","",XLOOKUP(E431,'Lists &amp; COA'!$L$47:$L$95,'Lists &amp; COA'!$M$47:$M$95,""))</x:f>
      </x:c>
      <x:c r="N431" s="76" t="str">
        <x:f>IF(M431="","",IFERROR(VLOOKUP(M431,'Lists &amp; COA'!$A$6:$C$39,2,FALSE),"Review"))</x:f>
      </x:c>
      <x:c r="O431" s="76" t="str">
        <x:f>IF(OR(B431="",E431=""),"",IF(M431="","Review",IF(L431="","Review",IF(L431=M431,"No","Yes"))))</x:f>
      </x:c>
      <x:c r="P431" s="13"/>
      <x:c r="Q431" s="13"/>
      <x:c r="R431" s="13"/>
      <x:c r="S431" s="13"/>
      <x:c r="T431" s="76" t="str">
        <x:f>IF(A431="","",IF(COUNTIF($A$7:$A$1006,A431)&gt;1,"Possible Duplicate","Unique"))</x:f>
      </x:c>
      <x:c r="U431" s="13"/>
      <x:c r="V431" s="13"/>
      <x:c r="W431" s="13"/>
      <x:c r="X431" s="14"/>
    </x:row>
    <x:row r="432">
      <x:c r="A432" s="13"/>
      <x:c r="B432" s="14"/>
      <x:c r="C432" s="76" t="str">
        <x:f>IF(B432="","",TEXT(B432,"mmm yyyy"))</x:f>
      </x:c>
      <x:c r="D432" s="13"/>
      <x:c r="E432" s="13"/>
      <x:c r="F432" s="13"/>
      <x:c r="G432" s="13"/>
      <x:c r="H432" s="13"/>
      <x:c r="I432" s="77"/>
      <x:c r="J432" s="77"/>
      <x:c r="K432" s="78" t="str">
        <x:f>IF(AND(I432="",J432=""),"",N(I432)-N(J432))</x:f>
      </x:c>
      <x:c r="L432" s="13"/>
      <x:c r="M432" s="76" t="str">
        <x:f>IF(E432="","",XLOOKUP(E432,'Lists &amp; COA'!$L$47:$L$95,'Lists &amp; COA'!$M$47:$M$95,""))</x:f>
      </x:c>
      <x:c r="N432" s="76" t="str">
        <x:f>IF(M432="","",IFERROR(VLOOKUP(M432,'Lists &amp; COA'!$A$6:$C$39,2,FALSE),"Review"))</x:f>
      </x:c>
      <x:c r="O432" s="76" t="str">
        <x:f>IF(OR(B432="",E432=""),"",IF(M432="","Review",IF(L432="","Review",IF(L432=M432,"No","Yes"))))</x:f>
      </x:c>
      <x:c r="P432" s="13"/>
      <x:c r="Q432" s="13"/>
      <x:c r="R432" s="13"/>
      <x:c r="S432" s="13"/>
      <x:c r="T432" s="76" t="str">
        <x:f>IF(A432="","",IF(COUNTIF($A$7:$A$1006,A432)&gt;1,"Possible Duplicate","Unique"))</x:f>
      </x:c>
      <x:c r="U432" s="13"/>
      <x:c r="V432" s="13"/>
      <x:c r="W432" s="13"/>
      <x:c r="X432" s="14"/>
    </x:row>
    <x:row r="433">
      <x:c r="A433" s="13"/>
      <x:c r="B433" s="14"/>
      <x:c r="C433" s="76" t="str">
        <x:f>IF(B433="","",TEXT(B433,"mmm yyyy"))</x:f>
      </x:c>
      <x:c r="D433" s="13"/>
      <x:c r="E433" s="13"/>
      <x:c r="F433" s="13"/>
      <x:c r="G433" s="13"/>
      <x:c r="H433" s="13"/>
      <x:c r="I433" s="77"/>
      <x:c r="J433" s="77"/>
      <x:c r="K433" s="78" t="str">
        <x:f>IF(AND(I433="",J433=""),"",N(I433)-N(J433))</x:f>
      </x:c>
      <x:c r="L433" s="13"/>
      <x:c r="M433" s="76" t="str">
        <x:f>IF(E433="","",XLOOKUP(E433,'Lists &amp; COA'!$L$47:$L$95,'Lists &amp; COA'!$M$47:$M$95,""))</x:f>
      </x:c>
      <x:c r="N433" s="76" t="str">
        <x:f>IF(M433="","",IFERROR(VLOOKUP(M433,'Lists &amp; COA'!$A$6:$C$39,2,FALSE),"Review"))</x:f>
      </x:c>
      <x:c r="O433" s="76" t="str">
        <x:f>IF(OR(B433="",E433=""),"",IF(M433="","Review",IF(L433="","Review",IF(L433=M433,"No","Yes"))))</x:f>
      </x:c>
      <x:c r="P433" s="13"/>
      <x:c r="Q433" s="13"/>
      <x:c r="R433" s="13"/>
      <x:c r="S433" s="13"/>
      <x:c r="T433" s="76" t="str">
        <x:f>IF(A433="","",IF(COUNTIF($A$7:$A$1006,A433)&gt;1,"Possible Duplicate","Unique"))</x:f>
      </x:c>
      <x:c r="U433" s="13"/>
      <x:c r="V433" s="13"/>
      <x:c r="W433" s="13"/>
      <x:c r="X433" s="14"/>
    </x:row>
    <x:row r="434">
      <x:c r="A434" s="13"/>
      <x:c r="B434" s="14"/>
      <x:c r="C434" s="76" t="str">
        <x:f>IF(B434="","",TEXT(B434,"mmm yyyy"))</x:f>
      </x:c>
      <x:c r="D434" s="13"/>
      <x:c r="E434" s="13"/>
      <x:c r="F434" s="13"/>
      <x:c r="G434" s="13"/>
      <x:c r="H434" s="13"/>
      <x:c r="I434" s="77"/>
      <x:c r="J434" s="77"/>
      <x:c r="K434" s="78" t="str">
        <x:f>IF(AND(I434="",J434=""),"",N(I434)-N(J434))</x:f>
      </x:c>
      <x:c r="L434" s="13"/>
      <x:c r="M434" s="76" t="str">
        <x:f>IF(E434="","",XLOOKUP(E434,'Lists &amp; COA'!$L$47:$L$95,'Lists &amp; COA'!$M$47:$M$95,""))</x:f>
      </x:c>
      <x:c r="N434" s="76" t="str">
        <x:f>IF(M434="","",IFERROR(VLOOKUP(M434,'Lists &amp; COA'!$A$6:$C$39,2,FALSE),"Review"))</x:f>
      </x:c>
      <x:c r="O434" s="76" t="str">
        <x:f>IF(OR(B434="",E434=""),"",IF(M434="","Review",IF(L434="","Review",IF(L434=M434,"No","Yes"))))</x:f>
      </x:c>
      <x:c r="P434" s="13"/>
      <x:c r="Q434" s="13"/>
      <x:c r="R434" s="13"/>
      <x:c r="S434" s="13"/>
      <x:c r="T434" s="76" t="str">
        <x:f>IF(A434="","",IF(COUNTIF($A$7:$A$1006,A434)&gt;1,"Possible Duplicate","Unique"))</x:f>
      </x:c>
      <x:c r="U434" s="13"/>
      <x:c r="V434" s="13"/>
      <x:c r="W434" s="13"/>
      <x:c r="X434" s="14"/>
    </x:row>
    <x:row r="435">
      <x:c r="A435" s="13"/>
      <x:c r="B435" s="14"/>
      <x:c r="C435" s="76" t="str">
        <x:f>IF(B435="","",TEXT(B435,"mmm yyyy"))</x:f>
      </x:c>
      <x:c r="D435" s="13"/>
      <x:c r="E435" s="13"/>
      <x:c r="F435" s="13"/>
      <x:c r="G435" s="13"/>
      <x:c r="H435" s="13"/>
      <x:c r="I435" s="77"/>
      <x:c r="J435" s="77"/>
      <x:c r="K435" s="78" t="str">
        <x:f>IF(AND(I435="",J435=""),"",N(I435)-N(J435))</x:f>
      </x:c>
      <x:c r="L435" s="13"/>
      <x:c r="M435" s="76" t="str">
        <x:f>IF(E435="","",XLOOKUP(E435,'Lists &amp; COA'!$L$47:$L$95,'Lists &amp; COA'!$M$47:$M$95,""))</x:f>
      </x:c>
      <x:c r="N435" s="76" t="str">
        <x:f>IF(M435="","",IFERROR(VLOOKUP(M435,'Lists &amp; COA'!$A$6:$C$39,2,FALSE),"Review"))</x:f>
      </x:c>
      <x:c r="O435" s="76" t="str">
        <x:f>IF(OR(B435="",E435=""),"",IF(M435="","Review",IF(L435="","Review",IF(L435=M435,"No","Yes"))))</x:f>
      </x:c>
      <x:c r="P435" s="13"/>
      <x:c r="Q435" s="13"/>
      <x:c r="R435" s="13"/>
      <x:c r="S435" s="13"/>
      <x:c r="T435" s="76" t="str">
        <x:f>IF(A435="","",IF(COUNTIF($A$7:$A$1006,A435)&gt;1,"Possible Duplicate","Unique"))</x:f>
      </x:c>
      <x:c r="U435" s="13"/>
      <x:c r="V435" s="13"/>
      <x:c r="W435" s="13"/>
      <x:c r="X435" s="14"/>
    </x:row>
    <x:row r="436">
      <x:c r="A436" s="13"/>
      <x:c r="B436" s="14"/>
      <x:c r="C436" s="76" t="str">
        <x:f>IF(B436="","",TEXT(B436,"mmm yyyy"))</x:f>
      </x:c>
      <x:c r="D436" s="13"/>
      <x:c r="E436" s="13"/>
      <x:c r="F436" s="13"/>
      <x:c r="G436" s="13"/>
      <x:c r="H436" s="13"/>
      <x:c r="I436" s="77"/>
      <x:c r="J436" s="77"/>
      <x:c r="K436" s="78" t="str">
        <x:f>IF(AND(I436="",J436=""),"",N(I436)-N(J436))</x:f>
      </x:c>
      <x:c r="L436" s="13"/>
      <x:c r="M436" s="76" t="str">
        <x:f>IF(E436="","",XLOOKUP(E436,'Lists &amp; COA'!$L$47:$L$95,'Lists &amp; COA'!$M$47:$M$95,""))</x:f>
      </x:c>
      <x:c r="N436" s="76" t="str">
        <x:f>IF(M436="","",IFERROR(VLOOKUP(M436,'Lists &amp; COA'!$A$6:$C$39,2,FALSE),"Review"))</x:f>
      </x:c>
      <x:c r="O436" s="76" t="str">
        <x:f>IF(OR(B436="",E436=""),"",IF(M436="","Review",IF(L436="","Review",IF(L436=M436,"No","Yes"))))</x:f>
      </x:c>
      <x:c r="P436" s="13"/>
      <x:c r="Q436" s="13"/>
      <x:c r="R436" s="13"/>
      <x:c r="S436" s="13"/>
      <x:c r="T436" s="76" t="str">
        <x:f>IF(A436="","",IF(COUNTIF($A$7:$A$1006,A436)&gt;1,"Possible Duplicate","Unique"))</x:f>
      </x:c>
      <x:c r="U436" s="13"/>
      <x:c r="V436" s="13"/>
      <x:c r="W436" s="13"/>
      <x:c r="X436" s="14"/>
    </x:row>
    <x:row r="437">
      <x:c r="A437" s="13"/>
      <x:c r="B437" s="14"/>
      <x:c r="C437" s="76" t="str">
        <x:f>IF(B437="","",TEXT(B437,"mmm yyyy"))</x:f>
      </x:c>
      <x:c r="D437" s="13"/>
      <x:c r="E437" s="13"/>
      <x:c r="F437" s="13"/>
      <x:c r="G437" s="13"/>
      <x:c r="H437" s="13"/>
      <x:c r="I437" s="77"/>
      <x:c r="J437" s="77"/>
      <x:c r="K437" s="78" t="str">
        <x:f>IF(AND(I437="",J437=""),"",N(I437)-N(J437))</x:f>
      </x:c>
      <x:c r="L437" s="13"/>
      <x:c r="M437" s="76" t="str">
        <x:f>IF(E437="","",XLOOKUP(E437,'Lists &amp; COA'!$L$47:$L$95,'Lists &amp; COA'!$M$47:$M$95,""))</x:f>
      </x:c>
      <x:c r="N437" s="76" t="str">
        <x:f>IF(M437="","",IFERROR(VLOOKUP(M437,'Lists &amp; COA'!$A$6:$C$39,2,FALSE),"Review"))</x:f>
      </x:c>
      <x:c r="O437" s="76" t="str">
        <x:f>IF(OR(B437="",E437=""),"",IF(M437="","Review",IF(L437="","Review",IF(L437=M437,"No","Yes"))))</x:f>
      </x:c>
      <x:c r="P437" s="13"/>
      <x:c r="Q437" s="13"/>
      <x:c r="R437" s="13"/>
      <x:c r="S437" s="13"/>
      <x:c r="T437" s="76" t="str">
        <x:f>IF(A437="","",IF(COUNTIF($A$7:$A$1006,A437)&gt;1,"Possible Duplicate","Unique"))</x:f>
      </x:c>
      <x:c r="U437" s="13"/>
      <x:c r="V437" s="13"/>
      <x:c r="W437" s="13"/>
      <x:c r="X437" s="14"/>
    </x:row>
    <x:row r="438">
      <x:c r="A438" s="13"/>
      <x:c r="B438" s="14"/>
      <x:c r="C438" s="76" t="str">
        <x:f>IF(B438="","",TEXT(B438,"mmm yyyy"))</x:f>
      </x:c>
      <x:c r="D438" s="13"/>
      <x:c r="E438" s="13"/>
      <x:c r="F438" s="13"/>
      <x:c r="G438" s="13"/>
      <x:c r="H438" s="13"/>
      <x:c r="I438" s="77"/>
      <x:c r="J438" s="77"/>
      <x:c r="K438" s="78" t="str">
        <x:f>IF(AND(I438="",J438=""),"",N(I438)-N(J438))</x:f>
      </x:c>
      <x:c r="L438" s="13"/>
      <x:c r="M438" s="76" t="str">
        <x:f>IF(E438="","",XLOOKUP(E438,'Lists &amp; COA'!$L$47:$L$95,'Lists &amp; COA'!$M$47:$M$95,""))</x:f>
      </x:c>
      <x:c r="N438" s="76" t="str">
        <x:f>IF(M438="","",IFERROR(VLOOKUP(M438,'Lists &amp; COA'!$A$6:$C$39,2,FALSE),"Review"))</x:f>
      </x:c>
      <x:c r="O438" s="76" t="str">
        <x:f>IF(OR(B438="",E438=""),"",IF(M438="","Review",IF(L438="","Review",IF(L438=M438,"No","Yes"))))</x:f>
      </x:c>
      <x:c r="P438" s="13"/>
      <x:c r="Q438" s="13"/>
      <x:c r="R438" s="13"/>
      <x:c r="S438" s="13"/>
      <x:c r="T438" s="76" t="str">
        <x:f>IF(A438="","",IF(COUNTIF($A$7:$A$1006,A438)&gt;1,"Possible Duplicate","Unique"))</x:f>
      </x:c>
      <x:c r="U438" s="13"/>
      <x:c r="V438" s="13"/>
      <x:c r="W438" s="13"/>
      <x:c r="X438" s="14"/>
    </x:row>
    <x:row r="439">
      <x:c r="A439" s="13"/>
      <x:c r="B439" s="14"/>
      <x:c r="C439" s="76" t="str">
        <x:f>IF(B439="","",TEXT(B439,"mmm yyyy"))</x:f>
      </x:c>
      <x:c r="D439" s="13"/>
      <x:c r="E439" s="13"/>
      <x:c r="F439" s="13"/>
      <x:c r="G439" s="13"/>
      <x:c r="H439" s="13"/>
      <x:c r="I439" s="77"/>
      <x:c r="J439" s="77"/>
      <x:c r="K439" s="78" t="str">
        <x:f>IF(AND(I439="",J439=""),"",N(I439)-N(J439))</x:f>
      </x:c>
      <x:c r="L439" s="13"/>
      <x:c r="M439" s="76" t="str">
        <x:f>IF(E439="","",XLOOKUP(E439,'Lists &amp; COA'!$L$47:$L$95,'Lists &amp; COA'!$M$47:$M$95,""))</x:f>
      </x:c>
      <x:c r="N439" s="76" t="str">
        <x:f>IF(M439="","",IFERROR(VLOOKUP(M439,'Lists &amp; COA'!$A$6:$C$39,2,FALSE),"Review"))</x:f>
      </x:c>
      <x:c r="O439" s="76" t="str">
        <x:f>IF(OR(B439="",E439=""),"",IF(M439="","Review",IF(L439="","Review",IF(L439=M439,"No","Yes"))))</x:f>
      </x:c>
      <x:c r="P439" s="13"/>
      <x:c r="Q439" s="13"/>
      <x:c r="R439" s="13"/>
      <x:c r="S439" s="13"/>
      <x:c r="T439" s="76" t="str">
        <x:f>IF(A439="","",IF(COUNTIF($A$7:$A$1006,A439)&gt;1,"Possible Duplicate","Unique"))</x:f>
      </x:c>
      <x:c r="U439" s="13"/>
      <x:c r="V439" s="13"/>
      <x:c r="W439" s="13"/>
      <x:c r="X439" s="14"/>
    </x:row>
    <x:row r="440">
      <x:c r="A440" s="13"/>
      <x:c r="B440" s="14"/>
      <x:c r="C440" s="76" t="str">
        <x:f>IF(B440="","",TEXT(B440,"mmm yyyy"))</x:f>
      </x:c>
      <x:c r="D440" s="13"/>
      <x:c r="E440" s="13"/>
      <x:c r="F440" s="13"/>
      <x:c r="G440" s="13"/>
      <x:c r="H440" s="13"/>
      <x:c r="I440" s="77"/>
      <x:c r="J440" s="77"/>
      <x:c r="K440" s="78" t="str">
        <x:f>IF(AND(I440="",J440=""),"",N(I440)-N(J440))</x:f>
      </x:c>
      <x:c r="L440" s="13"/>
      <x:c r="M440" s="76" t="str">
        <x:f>IF(E440="","",XLOOKUP(E440,'Lists &amp; COA'!$L$47:$L$95,'Lists &amp; COA'!$M$47:$M$95,""))</x:f>
      </x:c>
      <x:c r="N440" s="76" t="str">
        <x:f>IF(M440="","",IFERROR(VLOOKUP(M440,'Lists &amp; COA'!$A$6:$C$39,2,FALSE),"Review"))</x:f>
      </x:c>
      <x:c r="O440" s="76" t="str">
        <x:f>IF(OR(B440="",E440=""),"",IF(M440="","Review",IF(L440="","Review",IF(L440=M440,"No","Yes"))))</x:f>
      </x:c>
      <x:c r="P440" s="13"/>
      <x:c r="Q440" s="13"/>
      <x:c r="R440" s="13"/>
      <x:c r="S440" s="13"/>
      <x:c r="T440" s="76" t="str">
        <x:f>IF(A440="","",IF(COUNTIF($A$7:$A$1006,A440)&gt;1,"Possible Duplicate","Unique"))</x:f>
      </x:c>
      <x:c r="U440" s="13"/>
      <x:c r="V440" s="13"/>
      <x:c r="W440" s="13"/>
      <x:c r="X440" s="14"/>
    </x:row>
    <x:row r="441">
      <x:c r="A441" s="13"/>
      <x:c r="B441" s="14"/>
      <x:c r="C441" s="76" t="str">
        <x:f>IF(B441="","",TEXT(B441,"mmm yyyy"))</x:f>
      </x:c>
      <x:c r="D441" s="13"/>
      <x:c r="E441" s="13"/>
      <x:c r="F441" s="13"/>
      <x:c r="G441" s="13"/>
      <x:c r="H441" s="13"/>
      <x:c r="I441" s="77"/>
      <x:c r="J441" s="77"/>
      <x:c r="K441" s="78" t="str">
        <x:f>IF(AND(I441="",J441=""),"",N(I441)-N(J441))</x:f>
      </x:c>
      <x:c r="L441" s="13"/>
      <x:c r="M441" s="76" t="str">
        <x:f>IF(E441="","",XLOOKUP(E441,'Lists &amp; COA'!$L$47:$L$95,'Lists &amp; COA'!$M$47:$M$95,""))</x:f>
      </x:c>
      <x:c r="N441" s="76" t="str">
        <x:f>IF(M441="","",IFERROR(VLOOKUP(M441,'Lists &amp; COA'!$A$6:$C$39,2,FALSE),"Review"))</x:f>
      </x:c>
      <x:c r="O441" s="76" t="str">
        <x:f>IF(OR(B441="",E441=""),"",IF(M441="","Review",IF(L441="","Review",IF(L441=M441,"No","Yes"))))</x:f>
      </x:c>
      <x:c r="P441" s="13"/>
      <x:c r="Q441" s="13"/>
      <x:c r="R441" s="13"/>
      <x:c r="S441" s="13"/>
      <x:c r="T441" s="76" t="str">
        <x:f>IF(A441="","",IF(COUNTIF($A$7:$A$1006,A441)&gt;1,"Possible Duplicate","Unique"))</x:f>
      </x:c>
      <x:c r="U441" s="13"/>
      <x:c r="V441" s="13"/>
      <x:c r="W441" s="13"/>
      <x:c r="X441" s="14"/>
    </x:row>
    <x:row r="442">
      <x:c r="A442" s="13"/>
      <x:c r="B442" s="14"/>
      <x:c r="C442" s="76" t="str">
        <x:f>IF(B442="","",TEXT(B442,"mmm yyyy"))</x:f>
      </x:c>
      <x:c r="D442" s="13"/>
      <x:c r="E442" s="13"/>
      <x:c r="F442" s="13"/>
      <x:c r="G442" s="13"/>
      <x:c r="H442" s="13"/>
      <x:c r="I442" s="77"/>
      <x:c r="J442" s="77"/>
      <x:c r="K442" s="78" t="str">
        <x:f>IF(AND(I442="",J442=""),"",N(I442)-N(J442))</x:f>
      </x:c>
      <x:c r="L442" s="13"/>
      <x:c r="M442" s="76" t="str">
        <x:f>IF(E442="","",XLOOKUP(E442,'Lists &amp; COA'!$L$47:$L$95,'Lists &amp; COA'!$M$47:$M$95,""))</x:f>
      </x:c>
      <x:c r="N442" s="76" t="str">
        <x:f>IF(M442="","",IFERROR(VLOOKUP(M442,'Lists &amp; COA'!$A$6:$C$39,2,FALSE),"Review"))</x:f>
      </x:c>
      <x:c r="O442" s="76" t="str">
        <x:f>IF(OR(B442="",E442=""),"",IF(M442="","Review",IF(L442="","Review",IF(L442=M442,"No","Yes"))))</x:f>
      </x:c>
      <x:c r="P442" s="13"/>
      <x:c r="Q442" s="13"/>
      <x:c r="R442" s="13"/>
      <x:c r="S442" s="13"/>
      <x:c r="T442" s="76" t="str">
        <x:f>IF(A442="","",IF(COUNTIF($A$7:$A$1006,A442)&gt;1,"Possible Duplicate","Unique"))</x:f>
      </x:c>
      <x:c r="U442" s="13"/>
      <x:c r="V442" s="13"/>
      <x:c r="W442" s="13"/>
      <x:c r="X442" s="14"/>
    </x:row>
    <x:row r="443">
      <x:c r="A443" s="13"/>
      <x:c r="B443" s="14"/>
      <x:c r="C443" s="76" t="str">
        <x:f>IF(B443="","",TEXT(B443,"mmm yyyy"))</x:f>
      </x:c>
      <x:c r="D443" s="13"/>
      <x:c r="E443" s="13"/>
      <x:c r="F443" s="13"/>
      <x:c r="G443" s="13"/>
      <x:c r="H443" s="13"/>
      <x:c r="I443" s="77"/>
      <x:c r="J443" s="77"/>
      <x:c r="K443" s="78" t="str">
        <x:f>IF(AND(I443="",J443=""),"",N(I443)-N(J443))</x:f>
      </x:c>
      <x:c r="L443" s="13"/>
      <x:c r="M443" s="76" t="str">
        <x:f>IF(E443="","",XLOOKUP(E443,'Lists &amp; COA'!$L$47:$L$95,'Lists &amp; COA'!$M$47:$M$95,""))</x:f>
      </x:c>
      <x:c r="N443" s="76" t="str">
        <x:f>IF(M443="","",IFERROR(VLOOKUP(M443,'Lists &amp; COA'!$A$6:$C$39,2,FALSE),"Review"))</x:f>
      </x:c>
      <x:c r="O443" s="76" t="str">
        <x:f>IF(OR(B443="",E443=""),"",IF(M443="","Review",IF(L443="","Review",IF(L443=M443,"No","Yes"))))</x:f>
      </x:c>
      <x:c r="P443" s="13"/>
      <x:c r="Q443" s="13"/>
      <x:c r="R443" s="13"/>
      <x:c r="S443" s="13"/>
      <x:c r="T443" s="76" t="str">
        <x:f>IF(A443="","",IF(COUNTIF($A$7:$A$1006,A443)&gt;1,"Possible Duplicate","Unique"))</x:f>
      </x:c>
      <x:c r="U443" s="13"/>
      <x:c r="V443" s="13"/>
      <x:c r="W443" s="13"/>
      <x:c r="X443" s="14"/>
    </x:row>
    <x:row r="444">
      <x:c r="A444" s="13"/>
      <x:c r="B444" s="14"/>
      <x:c r="C444" s="76" t="str">
        <x:f>IF(B444="","",TEXT(B444,"mmm yyyy"))</x:f>
      </x:c>
      <x:c r="D444" s="13"/>
      <x:c r="E444" s="13"/>
      <x:c r="F444" s="13"/>
      <x:c r="G444" s="13"/>
      <x:c r="H444" s="13"/>
      <x:c r="I444" s="77"/>
      <x:c r="J444" s="77"/>
      <x:c r="K444" s="78" t="str">
        <x:f>IF(AND(I444="",J444=""),"",N(I444)-N(J444))</x:f>
      </x:c>
      <x:c r="L444" s="13"/>
      <x:c r="M444" s="76" t="str">
        <x:f>IF(E444="","",XLOOKUP(E444,'Lists &amp; COA'!$L$47:$L$95,'Lists &amp; COA'!$M$47:$M$95,""))</x:f>
      </x:c>
      <x:c r="N444" s="76" t="str">
        <x:f>IF(M444="","",IFERROR(VLOOKUP(M444,'Lists &amp; COA'!$A$6:$C$39,2,FALSE),"Review"))</x:f>
      </x:c>
      <x:c r="O444" s="76" t="str">
        <x:f>IF(OR(B444="",E444=""),"",IF(M444="","Review",IF(L444="","Review",IF(L444=M444,"No","Yes"))))</x:f>
      </x:c>
      <x:c r="P444" s="13"/>
      <x:c r="Q444" s="13"/>
      <x:c r="R444" s="13"/>
      <x:c r="S444" s="13"/>
      <x:c r="T444" s="76" t="str">
        <x:f>IF(A444="","",IF(COUNTIF($A$7:$A$1006,A444)&gt;1,"Possible Duplicate","Unique"))</x:f>
      </x:c>
      <x:c r="U444" s="13"/>
      <x:c r="V444" s="13"/>
      <x:c r="W444" s="13"/>
      <x:c r="X444" s="14"/>
    </x:row>
    <x:row r="445">
      <x:c r="A445" s="13"/>
      <x:c r="B445" s="14"/>
      <x:c r="C445" s="76" t="str">
        <x:f>IF(B445="","",TEXT(B445,"mmm yyyy"))</x:f>
      </x:c>
      <x:c r="D445" s="13"/>
      <x:c r="E445" s="13"/>
      <x:c r="F445" s="13"/>
      <x:c r="G445" s="13"/>
      <x:c r="H445" s="13"/>
      <x:c r="I445" s="77"/>
      <x:c r="J445" s="77"/>
      <x:c r="K445" s="78" t="str">
        <x:f>IF(AND(I445="",J445=""),"",N(I445)-N(J445))</x:f>
      </x:c>
      <x:c r="L445" s="13"/>
      <x:c r="M445" s="76" t="str">
        <x:f>IF(E445="","",XLOOKUP(E445,'Lists &amp; COA'!$L$47:$L$95,'Lists &amp; COA'!$M$47:$M$95,""))</x:f>
      </x:c>
      <x:c r="N445" s="76" t="str">
        <x:f>IF(M445="","",IFERROR(VLOOKUP(M445,'Lists &amp; COA'!$A$6:$C$39,2,FALSE),"Review"))</x:f>
      </x:c>
      <x:c r="O445" s="76" t="str">
        <x:f>IF(OR(B445="",E445=""),"",IF(M445="","Review",IF(L445="","Review",IF(L445=M445,"No","Yes"))))</x:f>
      </x:c>
      <x:c r="P445" s="13"/>
      <x:c r="Q445" s="13"/>
      <x:c r="R445" s="13"/>
      <x:c r="S445" s="13"/>
      <x:c r="T445" s="76" t="str">
        <x:f>IF(A445="","",IF(COUNTIF($A$7:$A$1006,A445)&gt;1,"Possible Duplicate","Unique"))</x:f>
      </x:c>
      <x:c r="U445" s="13"/>
      <x:c r="V445" s="13"/>
      <x:c r="W445" s="13"/>
      <x:c r="X445" s="14"/>
    </x:row>
    <x:row r="446">
      <x:c r="A446" s="13"/>
      <x:c r="B446" s="14"/>
      <x:c r="C446" s="76" t="str">
        <x:f>IF(B446="","",TEXT(B446,"mmm yyyy"))</x:f>
      </x:c>
      <x:c r="D446" s="13"/>
      <x:c r="E446" s="13"/>
      <x:c r="F446" s="13"/>
      <x:c r="G446" s="13"/>
      <x:c r="H446" s="13"/>
      <x:c r="I446" s="77"/>
      <x:c r="J446" s="77"/>
      <x:c r="K446" s="78" t="str">
        <x:f>IF(AND(I446="",J446=""),"",N(I446)-N(J446))</x:f>
      </x:c>
      <x:c r="L446" s="13"/>
      <x:c r="M446" s="76" t="str">
        <x:f>IF(E446="","",XLOOKUP(E446,'Lists &amp; COA'!$L$47:$L$95,'Lists &amp; COA'!$M$47:$M$95,""))</x:f>
      </x:c>
      <x:c r="N446" s="76" t="str">
        <x:f>IF(M446="","",IFERROR(VLOOKUP(M446,'Lists &amp; COA'!$A$6:$C$39,2,FALSE),"Review"))</x:f>
      </x:c>
      <x:c r="O446" s="76" t="str">
        <x:f>IF(OR(B446="",E446=""),"",IF(M446="","Review",IF(L446="","Review",IF(L446=M446,"No","Yes"))))</x:f>
      </x:c>
      <x:c r="P446" s="13"/>
      <x:c r="Q446" s="13"/>
      <x:c r="R446" s="13"/>
      <x:c r="S446" s="13"/>
      <x:c r="T446" s="76" t="str">
        <x:f>IF(A446="","",IF(COUNTIF($A$7:$A$1006,A446)&gt;1,"Possible Duplicate","Unique"))</x:f>
      </x:c>
      <x:c r="U446" s="13"/>
      <x:c r="V446" s="13"/>
      <x:c r="W446" s="13"/>
      <x:c r="X446" s="14"/>
    </x:row>
    <x:row r="447">
      <x:c r="A447" s="13"/>
      <x:c r="B447" s="14"/>
      <x:c r="C447" s="76" t="str">
        <x:f>IF(B447="","",TEXT(B447,"mmm yyyy"))</x:f>
      </x:c>
      <x:c r="D447" s="13"/>
      <x:c r="E447" s="13"/>
      <x:c r="F447" s="13"/>
      <x:c r="G447" s="13"/>
      <x:c r="H447" s="13"/>
      <x:c r="I447" s="77"/>
      <x:c r="J447" s="77"/>
      <x:c r="K447" s="78" t="str">
        <x:f>IF(AND(I447="",J447=""),"",N(I447)-N(J447))</x:f>
      </x:c>
      <x:c r="L447" s="13"/>
      <x:c r="M447" s="76" t="str">
        <x:f>IF(E447="","",XLOOKUP(E447,'Lists &amp; COA'!$L$47:$L$95,'Lists &amp; COA'!$M$47:$M$95,""))</x:f>
      </x:c>
      <x:c r="N447" s="76" t="str">
        <x:f>IF(M447="","",IFERROR(VLOOKUP(M447,'Lists &amp; COA'!$A$6:$C$39,2,FALSE),"Review"))</x:f>
      </x:c>
      <x:c r="O447" s="76" t="str">
        <x:f>IF(OR(B447="",E447=""),"",IF(M447="","Review",IF(L447="","Review",IF(L447=M447,"No","Yes"))))</x:f>
      </x:c>
      <x:c r="P447" s="13"/>
      <x:c r="Q447" s="13"/>
      <x:c r="R447" s="13"/>
      <x:c r="S447" s="13"/>
      <x:c r="T447" s="76" t="str">
        <x:f>IF(A447="","",IF(COUNTIF($A$7:$A$1006,A447)&gt;1,"Possible Duplicate","Unique"))</x:f>
      </x:c>
      <x:c r="U447" s="13"/>
      <x:c r="V447" s="13"/>
      <x:c r="W447" s="13"/>
      <x:c r="X447" s="14"/>
    </x:row>
    <x:row r="448">
      <x:c r="A448" s="13"/>
      <x:c r="B448" s="14"/>
      <x:c r="C448" s="76" t="str">
        <x:f>IF(B448="","",TEXT(B448,"mmm yyyy"))</x:f>
      </x:c>
      <x:c r="D448" s="13"/>
      <x:c r="E448" s="13"/>
      <x:c r="F448" s="13"/>
      <x:c r="G448" s="13"/>
      <x:c r="H448" s="13"/>
      <x:c r="I448" s="77"/>
      <x:c r="J448" s="77"/>
      <x:c r="K448" s="78" t="str">
        <x:f>IF(AND(I448="",J448=""),"",N(I448)-N(J448))</x:f>
      </x:c>
      <x:c r="L448" s="13"/>
      <x:c r="M448" s="76" t="str">
        <x:f>IF(E448="","",XLOOKUP(E448,'Lists &amp; COA'!$L$47:$L$95,'Lists &amp; COA'!$M$47:$M$95,""))</x:f>
      </x:c>
      <x:c r="N448" s="76" t="str">
        <x:f>IF(M448="","",IFERROR(VLOOKUP(M448,'Lists &amp; COA'!$A$6:$C$39,2,FALSE),"Review"))</x:f>
      </x:c>
      <x:c r="O448" s="76" t="str">
        <x:f>IF(OR(B448="",E448=""),"",IF(M448="","Review",IF(L448="","Review",IF(L448=M448,"No","Yes"))))</x:f>
      </x:c>
      <x:c r="P448" s="13"/>
      <x:c r="Q448" s="13"/>
      <x:c r="R448" s="13"/>
      <x:c r="S448" s="13"/>
      <x:c r="T448" s="76" t="str">
        <x:f>IF(A448="","",IF(COUNTIF($A$7:$A$1006,A448)&gt;1,"Possible Duplicate","Unique"))</x:f>
      </x:c>
      <x:c r="U448" s="13"/>
      <x:c r="V448" s="13"/>
      <x:c r="W448" s="13"/>
      <x:c r="X448" s="14"/>
    </x:row>
    <x:row r="449">
      <x:c r="A449" s="13"/>
      <x:c r="B449" s="14"/>
      <x:c r="C449" s="76" t="str">
        <x:f>IF(B449="","",TEXT(B449,"mmm yyyy"))</x:f>
      </x:c>
      <x:c r="D449" s="13"/>
      <x:c r="E449" s="13"/>
      <x:c r="F449" s="13"/>
      <x:c r="G449" s="13"/>
      <x:c r="H449" s="13"/>
      <x:c r="I449" s="77"/>
      <x:c r="J449" s="77"/>
      <x:c r="K449" s="78" t="str">
        <x:f>IF(AND(I449="",J449=""),"",N(I449)-N(J449))</x:f>
      </x:c>
      <x:c r="L449" s="13"/>
      <x:c r="M449" s="76" t="str">
        <x:f>IF(E449="","",XLOOKUP(E449,'Lists &amp; COA'!$L$47:$L$95,'Lists &amp; COA'!$M$47:$M$95,""))</x:f>
      </x:c>
      <x:c r="N449" s="76" t="str">
        <x:f>IF(M449="","",IFERROR(VLOOKUP(M449,'Lists &amp; COA'!$A$6:$C$39,2,FALSE),"Review"))</x:f>
      </x:c>
      <x:c r="O449" s="76" t="str">
        <x:f>IF(OR(B449="",E449=""),"",IF(M449="","Review",IF(L449="","Review",IF(L449=M449,"No","Yes"))))</x:f>
      </x:c>
      <x:c r="P449" s="13"/>
      <x:c r="Q449" s="13"/>
      <x:c r="R449" s="13"/>
      <x:c r="S449" s="13"/>
      <x:c r="T449" s="76" t="str">
        <x:f>IF(A449="","",IF(COUNTIF($A$7:$A$1006,A449)&gt;1,"Possible Duplicate","Unique"))</x:f>
      </x:c>
      <x:c r="U449" s="13"/>
      <x:c r="V449" s="13"/>
      <x:c r="W449" s="13"/>
      <x:c r="X449" s="14"/>
    </x:row>
    <x:row r="450">
      <x:c r="A450" s="13"/>
      <x:c r="B450" s="14"/>
      <x:c r="C450" s="76" t="str">
        <x:f>IF(B450="","",TEXT(B450,"mmm yyyy"))</x:f>
      </x:c>
      <x:c r="D450" s="13"/>
      <x:c r="E450" s="13"/>
      <x:c r="F450" s="13"/>
      <x:c r="G450" s="13"/>
      <x:c r="H450" s="13"/>
      <x:c r="I450" s="77"/>
      <x:c r="J450" s="77"/>
      <x:c r="K450" s="78" t="str">
        <x:f>IF(AND(I450="",J450=""),"",N(I450)-N(J450))</x:f>
      </x:c>
      <x:c r="L450" s="13"/>
      <x:c r="M450" s="76" t="str">
        <x:f>IF(E450="","",XLOOKUP(E450,'Lists &amp; COA'!$L$47:$L$95,'Lists &amp; COA'!$M$47:$M$95,""))</x:f>
      </x:c>
      <x:c r="N450" s="76" t="str">
        <x:f>IF(M450="","",IFERROR(VLOOKUP(M450,'Lists &amp; COA'!$A$6:$C$39,2,FALSE),"Review"))</x:f>
      </x:c>
      <x:c r="O450" s="76" t="str">
        <x:f>IF(OR(B450="",E450=""),"",IF(M450="","Review",IF(L450="","Review",IF(L450=M450,"No","Yes"))))</x:f>
      </x:c>
      <x:c r="P450" s="13"/>
      <x:c r="Q450" s="13"/>
      <x:c r="R450" s="13"/>
      <x:c r="S450" s="13"/>
      <x:c r="T450" s="76" t="str">
        <x:f>IF(A450="","",IF(COUNTIF($A$7:$A$1006,A450)&gt;1,"Possible Duplicate","Unique"))</x:f>
      </x:c>
      <x:c r="U450" s="13"/>
      <x:c r="V450" s="13"/>
      <x:c r="W450" s="13"/>
      <x:c r="X450" s="14"/>
    </x:row>
    <x:row r="451">
      <x:c r="A451" s="13"/>
      <x:c r="B451" s="14"/>
      <x:c r="C451" s="76" t="str">
        <x:f>IF(B451="","",TEXT(B451,"mmm yyyy"))</x:f>
      </x:c>
      <x:c r="D451" s="13"/>
      <x:c r="E451" s="13"/>
      <x:c r="F451" s="13"/>
      <x:c r="G451" s="13"/>
      <x:c r="H451" s="13"/>
      <x:c r="I451" s="77"/>
      <x:c r="J451" s="77"/>
      <x:c r="K451" s="78" t="str">
        <x:f>IF(AND(I451="",J451=""),"",N(I451)-N(J451))</x:f>
      </x:c>
      <x:c r="L451" s="13"/>
      <x:c r="M451" s="76" t="str">
        <x:f>IF(E451="","",XLOOKUP(E451,'Lists &amp; COA'!$L$47:$L$95,'Lists &amp; COA'!$M$47:$M$95,""))</x:f>
      </x:c>
      <x:c r="N451" s="76" t="str">
        <x:f>IF(M451="","",IFERROR(VLOOKUP(M451,'Lists &amp; COA'!$A$6:$C$39,2,FALSE),"Review"))</x:f>
      </x:c>
      <x:c r="O451" s="76" t="str">
        <x:f>IF(OR(B451="",E451=""),"",IF(M451="","Review",IF(L451="","Review",IF(L451=M451,"No","Yes"))))</x:f>
      </x:c>
      <x:c r="P451" s="13"/>
      <x:c r="Q451" s="13"/>
      <x:c r="R451" s="13"/>
      <x:c r="S451" s="13"/>
      <x:c r="T451" s="76" t="str">
        <x:f>IF(A451="","",IF(COUNTIF($A$7:$A$1006,A451)&gt;1,"Possible Duplicate","Unique"))</x:f>
      </x:c>
      <x:c r="U451" s="13"/>
      <x:c r="V451" s="13"/>
      <x:c r="W451" s="13"/>
      <x:c r="X451" s="14"/>
    </x:row>
    <x:row r="452">
      <x:c r="A452" s="13"/>
      <x:c r="B452" s="14"/>
      <x:c r="C452" s="76" t="str">
        <x:f>IF(B452="","",TEXT(B452,"mmm yyyy"))</x:f>
      </x:c>
      <x:c r="D452" s="13"/>
      <x:c r="E452" s="13"/>
      <x:c r="F452" s="13"/>
      <x:c r="G452" s="13"/>
      <x:c r="H452" s="13"/>
      <x:c r="I452" s="77"/>
      <x:c r="J452" s="77"/>
      <x:c r="K452" s="78" t="str">
        <x:f>IF(AND(I452="",J452=""),"",N(I452)-N(J452))</x:f>
      </x:c>
      <x:c r="L452" s="13"/>
      <x:c r="M452" s="76" t="str">
        <x:f>IF(E452="","",XLOOKUP(E452,'Lists &amp; COA'!$L$47:$L$95,'Lists &amp; COA'!$M$47:$M$95,""))</x:f>
      </x:c>
      <x:c r="N452" s="76" t="str">
        <x:f>IF(M452="","",IFERROR(VLOOKUP(M452,'Lists &amp; COA'!$A$6:$C$39,2,FALSE),"Review"))</x:f>
      </x:c>
      <x:c r="O452" s="76" t="str">
        <x:f>IF(OR(B452="",E452=""),"",IF(M452="","Review",IF(L452="","Review",IF(L452=M452,"No","Yes"))))</x:f>
      </x:c>
      <x:c r="P452" s="13"/>
      <x:c r="Q452" s="13"/>
      <x:c r="R452" s="13"/>
      <x:c r="S452" s="13"/>
      <x:c r="T452" s="76" t="str">
        <x:f>IF(A452="","",IF(COUNTIF($A$7:$A$1006,A452)&gt;1,"Possible Duplicate","Unique"))</x:f>
      </x:c>
      <x:c r="U452" s="13"/>
      <x:c r="V452" s="13"/>
      <x:c r="W452" s="13"/>
      <x:c r="X452" s="14"/>
    </x:row>
    <x:row r="453">
      <x:c r="A453" s="13"/>
      <x:c r="B453" s="14"/>
      <x:c r="C453" s="76" t="str">
        <x:f>IF(B453="","",TEXT(B453,"mmm yyyy"))</x:f>
      </x:c>
      <x:c r="D453" s="13"/>
      <x:c r="E453" s="13"/>
      <x:c r="F453" s="13"/>
      <x:c r="G453" s="13"/>
      <x:c r="H453" s="13"/>
      <x:c r="I453" s="77"/>
      <x:c r="J453" s="77"/>
      <x:c r="K453" s="78" t="str">
        <x:f>IF(AND(I453="",J453=""),"",N(I453)-N(J453))</x:f>
      </x:c>
      <x:c r="L453" s="13"/>
      <x:c r="M453" s="76" t="str">
        <x:f>IF(E453="","",XLOOKUP(E453,'Lists &amp; COA'!$L$47:$L$95,'Lists &amp; COA'!$M$47:$M$95,""))</x:f>
      </x:c>
      <x:c r="N453" s="76" t="str">
        <x:f>IF(M453="","",IFERROR(VLOOKUP(M453,'Lists &amp; COA'!$A$6:$C$39,2,FALSE),"Review"))</x:f>
      </x:c>
      <x:c r="O453" s="76" t="str">
        <x:f>IF(OR(B453="",E453=""),"",IF(M453="","Review",IF(L453="","Review",IF(L453=M453,"No","Yes"))))</x:f>
      </x:c>
      <x:c r="P453" s="13"/>
      <x:c r="Q453" s="13"/>
      <x:c r="R453" s="13"/>
      <x:c r="S453" s="13"/>
      <x:c r="T453" s="76" t="str">
        <x:f>IF(A453="","",IF(COUNTIF($A$7:$A$1006,A453)&gt;1,"Possible Duplicate","Unique"))</x:f>
      </x:c>
      <x:c r="U453" s="13"/>
      <x:c r="V453" s="13"/>
      <x:c r="W453" s="13"/>
      <x:c r="X453" s="14"/>
    </x:row>
    <x:row r="454">
      <x:c r="A454" s="13"/>
      <x:c r="B454" s="14"/>
      <x:c r="C454" s="76" t="str">
        <x:f>IF(B454="","",TEXT(B454,"mmm yyyy"))</x:f>
      </x:c>
      <x:c r="D454" s="13"/>
      <x:c r="E454" s="13"/>
      <x:c r="F454" s="13"/>
      <x:c r="G454" s="13"/>
      <x:c r="H454" s="13"/>
      <x:c r="I454" s="77"/>
      <x:c r="J454" s="77"/>
      <x:c r="K454" s="78" t="str">
        <x:f>IF(AND(I454="",J454=""),"",N(I454)-N(J454))</x:f>
      </x:c>
      <x:c r="L454" s="13"/>
      <x:c r="M454" s="76" t="str">
        <x:f>IF(E454="","",XLOOKUP(E454,'Lists &amp; COA'!$L$47:$L$95,'Lists &amp; COA'!$M$47:$M$95,""))</x:f>
      </x:c>
      <x:c r="N454" s="76" t="str">
        <x:f>IF(M454="","",IFERROR(VLOOKUP(M454,'Lists &amp; COA'!$A$6:$C$39,2,FALSE),"Review"))</x:f>
      </x:c>
      <x:c r="O454" s="76" t="str">
        <x:f>IF(OR(B454="",E454=""),"",IF(M454="","Review",IF(L454="","Review",IF(L454=M454,"No","Yes"))))</x:f>
      </x:c>
      <x:c r="P454" s="13"/>
      <x:c r="Q454" s="13"/>
      <x:c r="R454" s="13"/>
      <x:c r="S454" s="13"/>
      <x:c r="T454" s="76" t="str">
        <x:f>IF(A454="","",IF(COUNTIF($A$7:$A$1006,A454)&gt;1,"Possible Duplicate","Unique"))</x:f>
      </x:c>
      <x:c r="U454" s="13"/>
      <x:c r="V454" s="13"/>
      <x:c r="W454" s="13"/>
      <x:c r="X454" s="14"/>
    </x:row>
    <x:row r="455">
      <x:c r="A455" s="13"/>
      <x:c r="B455" s="14"/>
      <x:c r="C455" s="76" t="str">
        <x:f>IF(B455="","",TEXT(B455,"mmm yyyy"))</x:f>
      </x:c>
      <x:c r="D455" s="13"/>
      <x:c r="E455" s="13"/>
      <x:c r="F455" s="13"/>
      <x:c r="G455" s="13"/>
      <x:c r="H455" s="13"/>
      <x:c r="I455" s="77"/>
      <x:c r="J455" s="77"/>
      <x:c r="K455" s="78" t="str">
        <x:f>IF(AND(I455="",J455=""),"",N(I455)-N(J455))</x:f>
      </x:c>
      <x:c r="L455" s="13"/>
      <x:c r="M455" s="76" t="str">
        <x:f>IF(E455="","",XLOOKUP(E455,'Lists &amp; COA'!$L$47:$L$95,'Lists &amp; COA'!$M$47:$M$95,""))</x:f>
      </x:c>
      <x:c r="N455" s="76" t="str">
        <x:f>IF(M455="","",IFERROR(VLOOKUP(M455,'Lists &amp; COA'!$A$6:$C$39,2,FALSE),"Review"))</x:f>
      </x:c>
      <x:c r="O455" s="76" t="str">
        <x:f>IF(OR(B455="",E455=""),"",IF(M455="","Review",IF(L455="","Review",IF(L455=M455,"No","Yes"))))</x:f>
      </x:c>
      <x:c r="P455" s="13"/>
      <x:c r="Q455" s="13"/>
      <x:c r="R455" s="13"/>
      <x:c r="S455" s="13"/>
      <x:c r="T455" s="76" t="str">
        <x:f>IF(A455="","",IF(COUNTIF($A$7:$A$1006,A455)&gt;1,"Possible Duplicate","Unique"))</x:f>
      </x:c>
      <x:c r="U455" s="13"/>
      <x:c r="V455" s="13"/>
      <x:c r="W455" s="13"/>
      <x:c r="X455" s="14"/>
    </x:row>
    <x:row r="456">
      <x:c r="A456" s="13"/>
      <x:c r="B456" s="14"/>
      <x:c r="C456" s="76" t="str">
        <x:f>IF(B456="","",TEXT(B456,"mmm yyyy"))</x:f>
      </x:c>
      <x:c r="D456" s="13"/>
      <x:c r="E456" s="13"/>
      <x:c r="F456" s="13"/>
      <x:c r="G456" s="13"/>
      <x:c r="H456" s="13"/>
      <x:c r="I456" s="77"/>
      <x:c r="J456" s="77"/>
      <x:c r="K456" s="78" t="str">
        <x:f>IF(AND(I456="",J456=""),"",N(I456)-N(J456))</x:f>
      </x:c>
      <x:c r="L456" s="13"/>
      <x:c r="M456" s="76" t="str">
        <x:f>IF(E456="","",XLOOKUP(E456,'Lists &amp; COA'!$L$47:$L$95,'Lists &amp; COA'!$M$47:$M$95,""))</x:f>
      </x:c>
      <x:c r="N456" s="76" t="str">
        <x:f>IF(M456="","",IFERROR(VLOOKUP(M456,'Lists &amp; COA'!$A$6:$C$39,2,FALSE),"Review"))</x:f>
      </x:c>
      <x:c r="O456" s="76" t="str">
        <x:f>IF(OR(B456="",E456=""),"",IF(M456="","Review",IF(L456="","Review",IF(L456=M456,"No","Yes"))))</x:f>
      </x:c>
      <x:c r="P456" s="13"/>
      <x:c r="Q456" s="13"/>
      <x:c r="R456" s="13"/>
      <x:c r="S456" s="13"/>
      <x:c r="T456" s="76" t="str">
        <x:f>IF(A456="","",IF(COUNTIF($A$7:$A$1006,A456)&gt;1,"Possible Duplicate","Unique"))</x:f>
      </x:c>
      <x:c r="U456" s="13"/>
      <x:c r="V456" s="13"/>
      <x:c r="W456" s="13"/>
      <x:c r="X456" s="14"/>
    </x:row>
    <x:row r="457">
      <x:c r="A457" s="13"/>
      <x:c r="B457" s="14"/>
      <x:c r="C457" s="76" t="str">
        <x:f>IF(B457="","",TEXT(B457,"mmm yyyy"))</x:f>
      </x:c>
      <x:c r="D457" s="13"/>
      <x:c r="E457" s="13"/>
      <x:c r="F457" s="13"/>
      <x:c r="G457" s="13"/>
      <x:c r="H457" s="13"/>
      <x:c r="I457" s="77"/>
      <x:c r="J457" s="77"/>
      <x:c r="K457" s="78" t="str">
        <x:f>IF(AND(I457="",J457=""),"",N(I457)-N(J457))</x:f>
      </x:c>
      <x:c r="L457" s="13"/>
      <x:c r="M457" s="76" t="str">
        <x:f>IF(E457="","",XLOOKUP(E457,'Lists &amp; COA'!$L$47:$L$95,'Lists &amp; COA'!$M$47:$M$95,""))</x:f>
      </x:c>
      <x:c r="N457" s="76" t="str">
        <x:f>IF(M457="","",IFERROR(VLOOKUP(M457,'Lists &amp; COA'!$A$6:$C$39,2,FALSE),"Review"))</x:f>
      </x:c>
      <x:c r="O457" s="76" t="str">
        <x:f>IF(OR(B457="",E457=""),"",IF(M457="","Review",IF(L457="","Review",IF(L457=M457,"No","Yes"))))</x:f>
      </x:c>
      <x:c r="P457" s="13"/>
      <x:c r="Q457" s="13"/>
      <x:c r="R457" s="13"/>
      <x:c r="S457" s="13"/>
      <x:c r="T457" s="76" t="str">
        <x:f>IF(A457="","",IF(COUNTIF($A$7:$A$1006,A457)&gt;1,"Possible Duplicate","Unique"))</x:f>
      </x:c>
      <x:c r="U457" s="13"/>
      <x:c r="V457" s="13"/>
      <x:c r="W457" s="13"/>
      <x:c r="X457" s="14"/>
    </x:row>
    <x:row r="458">
      <x:c r="A458" s="13"/>
      <x:c r="B458" s="14"/>
      <x:c r="C458" s="76" t="str">
        <x:f>IF(B458="","",TEXT(B458,"mmm yyyy"))</x:f>
      </x:c>
      <x:c r="D458" s="13"/>
      <x:c r="E458" s="13"/>
      <x:c r="F458" s="13"/>
      <x:c r="G458" s="13"/>
      <x:c r="H458" s="13"/>
      <x:c r="I458" s="77"/>
      <x:c r="J458" s="77"/>
      <x:c r="K458" s="78" t="str">
        <x:f>IF(AND(I458="",J458=""),"",N(I458)-N(J458))</x:f>
      </x:c>
      <x:c r="L458" s="13"/>
      <x:c r="M458" s="76" t="str">
        <x:f>IF(E458="","",XLOOKUP(E458,'Lists &amp; COA'!$L$47:$L$95,'Lists &amp; COA'!$M$47:$M$95,""))</x:f>
      </x:c>
      <x:c r="N458" s="76" t="str">
        <x:f>IF(M458="","",IFERROR(VLOOKUP(M458,'Lists &amp; COA'!$A$6:$C$39,2,FALSE),"Review"))</x:f>
      </x:c>
      <x:c r="O458" s="76" t="str">
        <x:f>IF(OR(B458="",E458=""),"",IF(M458="","Review",IF(L458="","Review",IF(L458=M458,"No","Yes"))))</x:f>
      </x:c>
      <x:c r="P458" s="13"/>
      <x:c r="Q458" s="13"/>
      <x:c r="R458" s="13"/>
      <x:c r="S458" s="13"/>
      <x:c r="T458" s="76" t="str">
        <x:f>IF(A458="","",IF(COUNTIF($A$7:$A$1006,A458)&gt;1,"Possible Duplicate","Unique"))</x:f>
      </x:c>
      <x:c r="U458" s="13"/>
      <x:c r="V458" s="13"/>
      <x:c r="W458" s="13"/>
      <x:c r="X458" s="14"/>
    </x:row>
    <x:row r="459">
      <x:c r="A459" s="13"/>
      <x:c r="B459" s="14"/>
      <x:c r="C459" s="76" t="str">
        <x:f>IF(B459="","",TEXT(B459,"mmm yyyy"))</x:f>
      </x:c>
      <x:c r="D459" s="13"/>
      <x:c r="E459" s="13"/>
      <x:c r="F459" s="13"/>
      <x:c r="G459" s="13"/>
      <x:c r="H459" s="13"/>
      <x:c r="I459" s="77"/>
      <x:c r="J459" s="77"/>
      <x:c r="K459" s="78" t="str">
        <x:f>IF(AND(I459="",J459=""),"",N(I459)-N(J459))</x:f>
      </x:c>
      <x:c r="L459" s="13"/>
      <x:c r="M459" s="76" t="str">
        <x:f>IF(E459="","",XLOOKUP(E459,'Lists &amp; COA'!$L$47:$L$95,'Lists &amp; COA'!$M$47:$M$95,""))</x:f>
      </x:c>
      <x:c r="N459" s="76" t="str">
        <x:f>IF(M459="","",IFERROR(VLOOKUP(M459,'Lists &amp; COA'!$A$6:$C$39,2,FALSE),"Review"))</x:f>
      </x:c>
      <x:c r="O459" s="76" t="str">
        <x:f>IF(OR(B459="",E459=""),"",IF(M459="","Review",IF(L459="","Review",IF(L459=M459,"No","Yes"))))</x:f>
      </x:c>
      <x:c r="P459" s="13"/>
      <x:c r="Q459" s="13"/>
      <x:c r="R459" s="13"/>
      <x:c r="S459" s="13"/>
      <x:c r="T459" s="76" t="str">
        <x:f>IF(A459="","",IF(COUNTIF($A$7:$A$1006,A459)&gt;1,"Possible Duplicate","Unique"))</x:f>
      </x:c>
      <x:c r="U459" s="13"/>
      <x:c r="V459" s="13"/>
      <x:c r="W459" s="13"/>
      <x:c r="X459" s="14"/>
    </x:row>
    <x:row r="460">
      <x:c r="A460" s="13"/>
      <x:c r="B460" s="14"/>
      <x:c r="C460" s="76" t="str">
        <x:f>IF(B460="","",TEXT(B460,"mmm yyyy"))</x:f>
      </x:c>
      <x:c r="D460" s="13"/>
      <x:c r="E460" s="13"/>
      <x:c r="F460" s="13"/>
      <x:c r="G460" s="13"/>
      <x:c r="H460" s="13"/>
      <x:c r="I460" s="77"/>
      <x:c r="J460" s="77"/>
      <x:c r="K460" s="78" t="str">
        <x:f>IF(AND(I460="",J460=""),"",N(I460)-N(J460))</x:f>
      </x:c>
      <x:c r="L460" s="13"/>
      <x:c r="M460" s="76" t="str">
        <x:f>IF(E460="","",XLOOKUP(E460,'Lists &amp; COA'!$L$47:$L$95,'Lists &amp; COA'!$M$47:$M$95,""))</x:f>
      </x:c>
      <x:c r="N460" s="76" t="str">
        <x:f>IF(M460="","",IFERROR(VLOOKUP(M460,'Lists &amp; COA'!$A$6:$C$39,2,FALSE),"Review"))</x:f>
      </x:c>
      <x:c r="O460" s="76" t="str">
        <x:f>IF(OR(B460="",E460=""),"",IF(M460="","Review",IF(L460="","Review",IF(L460=M460,"No","Yes"))))</x:f>
      </x:c>
      <x:c r="P460" s="13"/>
      <x:c r="Q460" s="13"/>
      <x:c r="R460" s="13"/>
      <x:c r="S460" s="13"/>
      <x:c r="T460" s="76" t="str">
        <x:f>IF(A460="","",IF(COUNTIF($A$7:$A$1006,A460)&gt;1,"Possible Duplicate","Unique"))</x:f>
      </x:c>
      <x:c r="U460" s="13"/>
      <x:c r="V460" s="13"/>
      <x:c r="W460" s="13"/>
      <x:c r="X460" s="14"/>
    </x:row>
    <x:row r="461">
      <x:c r="A461" s="13"/>
      <x:c r="B461" s="14"/>
      <x:c r="C461" s="76" t="str">
        <x:f>IF(B461="","",TEXT(B461,"mmm yyyy"))</x:f>
      </x:c>
      <x:c r="D461" s="13"/>
      <x:c r="E461" s="13"/>
      <x:c r="F461" s="13"/>
      <x:c r="G461" s="13"/>
      <x:c r="H461" s="13"/>
      <x:c r="I461" s="77"/>
      <x:c r="J461" s="77"/>
      <x:c r="K461" s="78" t="str">
        <x:f>IF(AND(I461="",J461=""),"",N(I461)-N(J461))</x:f>
      </x:c>
      <x:c r="L461" s="13"/>
      <x:c r="M461" s="76" t="str">
        <x:f>IF(E461="","",XLOOKUP(E461,'Lists &amp; COA'!$L$47:$L$95,'Lists &amp; COA'!$M$47:$M$95,""))</x:f>
      </x:c>
      <x:c r="N461" s="76" t="str">
        <x:f>IF(M461="","",IFERROR(VLOOKUP(M461,'Lists &amp; COA'!$A$6:$C$39,2,FALSE),"Review"))</x:f>
      </x:c>
      <x:c r="O461" s="76" t="str">
        <x:f>IF(OR(B461="",E461=""),"",IF(M461="","Review",IF(L461="","Review",IF(L461=M461,"No","Yes"))))</x:f>
      </x:c>
      <x:c r="P461" s="13"/>
      <x:c r="Q461" s="13"/>
      <x:c r="R461" s="13"/>
      <x:c r="S461" s="13"/>
      <x:c r="T461" s="76" t="str">
        <x:f>IF(A461="","",IF(COUNTIF($A$7:$A$1006,A461)&gt;1,"Possible Duplicate","Unique"))</x:f>
      </x:c>
      <x:c r="U461" s="13"/>
      <x:c r="V461" s="13"/>
      <x:c r="W461" s="13"/>
      <x:c r="X461" s="14"/>
    </x:row>
    <x:row r="462">
      <x:c r="A462" s="13"/>
      <x:c r="B462" s="14"/>
      <x:c r="C462" s="76" t="str">
        <x:f>IF(B462="","",TEXT(B462,"mmm yyyy"))</x:f>
      </x:c>
      <x:c r="D462" s="13"/>
      <x:c r="E462" s="13"/>
      <x:c r="F462" s="13"/>
      <x:c r="G462" s="13"/>
      <x:c r="H462" s="13"/>
      <x:c r="I462" s="77"/>
      <x:c r="J462" s="77"/>
      <x:c r="K462" s="78" t="str">
        <x:f>IF(AND(I462="",J462=""),"",N(I462)-N(J462))</x:f>
      </x:c>
      <x:c r="L462" s="13"/>
      <x:c r="M462" s="76" t="str">
        <x:f>IF(E462="","",XLOOKUP(E462,'Lists &amp; COA'!$L$47:$L$95,'Lists &amp; COA'!$M$47:$M$95,""))</x:f>
      </x:c>
      <x:c r="N462" s="76" t="str">
        <x:f>IF(M462="","",IFERROR(VLOOKUP(M462,'Lists &amp; COA'!$A$6:$C$39,2,FALSE),"Review"))</x:f>
      </x:c>
      <x:c r="O462" s="76" t="str">
        <x:f>IF(OR(B462="",E462=""),"",IF(M462="","Review",IF(L462="","Review",IF(L462=M462,"No","Yes"))))</x:f>
      </x:c>
      <x:c r="P462" s="13"/>
      <x:c r="Q462" s="13"/>
      <x:c r="R462" s="13"/>
      <x:c r="S462" s="13"/>
      <x:c r="T462" s="76" t="str">
        <x:f>IF(A462="","",IF(COUNTIF($A$7:$A$1006,A462)&gt;1,"Possible Duplicate","Unique"))</x:f>
      </x:c>
      <x:c r="U462" s="13"/>
      <x:c r="V462" s="13"/>
      <x:c r="W462" s="13"/>
      <x:c r="X462" s="14"/>
    </x:row>
    <x:row r="463">
      <x:c r="A463" s="13"/>
      <x:c r="B463" s="14"/>
      <x:c r="C463" s="76" t="str">
        <x:f>IF(B463="","",TEXT(B463,"mmm yyyy"))</x:f>
      </x:c>
      <x:c r="D463" s="13"/>
      <x:c r="E463" s="13"/>
      <x:c r="F463" s="13"/>
      <x:c r="G463" s="13"/>
      <x:c r="H463" s="13"/>
      <x:c r="I463" s="77"/>
      <x:c r="J463" s="77"/>
      <x:c r="K463" s="78" t="str">
        <x:f>IF(AND(I463="",J463=""),"",N(I463)-N(J463))</x:f>
      </x:c>
      <x:c r="L463" s="13"/>
      <x:c r="M463" s="76" t="str">
        <x:f>IF(E463="","",XLOOKUP(E463,'Lists &amp; COA'!$L$47:$L$95,'Lists &amp; COA'!$M$47:$M$95,""))</x:f>
      </x:c>
      <x:c r="N463" s="76" t="str">
        <x:f>IF(M463="","",IFERROR(VLOOKUP(M463,'Lists &amp; COA'!$A$6:$C$39,2,FALSE),"Review"))</x:f>
      </x:c>
      <x:c r="O463" s="76" t="str">
        <x:f>IF(OR(B463="",E463=""),"",IF(M463="","Review",IF(L463="","Review",IF(L463=M463,"No","Yes"))))</x:f>
      </x:c>
      <x:c r="P463" s="13"/>
      <x:c r="Q463" s="13"/>
      <x:c r="R463" s="13"/>
      <x:c r="S463" s="13"/>
      <x:c r="T463" s="76" t="str">
        <x:f>IF(A463="","",IF(COUNTIF($A$7:$A$1006,A463)&gt;1,"Possible Duplicate","Unique"))</x:f>
      </x:c>
      <x:c r="U463" s="13"/>
      <x:c r="V463" s="13"/>
      <x:c r="W463" s="13"/>
      <x:c r="X463" s="14"/>
    </x:row>
    <x:row r="464">
      <x:c r="A464" s="13"/>
      <x:c r="B464" s="14"/>
      <x:c r="C464" s="76" t="str">
        <x:f>IF(B464="","",TEXT(B464,"mmm yyyy"))</x:f>
      </x:c>
      <x:c r="D464" s="13"/>
      <x:c r="E464" s="13"/>
      <x:c r="F464" s="13"/>
      <x:c r="G464" s="13"/>
      <x:c r="H464" s="13"/>
      <x:c r="I464" s="77"/>
      <x:c r="J464" s="77"/>
      <x:c r="K464" s="78" t="str">
        <x:f>IF(AND(I464="",J464=""),"",N(I464)-N(J464))</x:f>
      </x:c>
      <x:c r="L464" s="13"/>
      <x:c r="M464" s="76" t="str">
        <x:f>IF(E464="","",XLOOKUP(E464,'Lists &amp; COA'!$L$47:$L$95,'Lists &amp; COA'!$M$47:$M$95,""))</x:f>
      </x:c>
      <x:c r="N464" s="76" t="str">
        <x:f>IF(M464="","",IFERROR(VLOOKUP(M464,'Lists &amp; COA'!$A$6:$C$39,2,FALSE),"Review"))</x:f>
      </x:c>
      <x:c r="O464" s="76" t="str">
        <x:f>IF(OR(B464="",E464=""),"",IF(M464="","Review",IF(L464="","Review",IF(L464=M464,"No","Yes"))))</x:f>
      </x:c>
      <x:c r="P464" s="13"/>
      <x:c r="Q464" s="13"/>
      <x:c r="R464" s="13"/>
      <x:c r="S464" s="13"/>
      <x:c r="T464" s="76" t="str">
        <x:f>IF(A464="","",IF(COUNTIF($A$7:$A$1006,A464)&gt;1,"Possible Duplicate","Unique"))</x:f>
      </x:c>
      <x:c r="U464" s="13"/>
      <x:c r="V464" s="13"/>
      <x:c r="W464" s="13"/>
      <x:c r="X464" s="14"/>
    </x:row>
    <x:row r="465">
      <x:c r="A465" s="13"/>
      <x:c r="B465" s="14"/>
      <x:c r="C465" s="76" t="str">
        <x:f>IF(B465="","",TEXT(B465,"mmm yyyy"))</x:f>
      </x:c>
      <x:c r="D465" s="13"/>
      <x:c r="E465" s="13"/>
      <x:c r="F465" s="13"/>
      <x:c r="G465" s="13"/>
      <x:c r="H465" s="13"/>
      <x:c r="I465" s="77"/>
      <x:c r="J465" s="77"/>
      <x:c r="K465" s="78" t="str">
        <x:f>IF(AND(I465="",J465=""),"",N(I465)-N(J465))</x:f>
      </x:c>
      <x:c r="L465" s="13"/>
      <x:c r="M465" s="76" t="str">
        <x:f>IF(E465="","",XLOOKUP(E465,'Lists &amp; COA'!$L$47:$L$95,'Lists &amp; COA'!$M$47:$M$95,""))</x:f>
      </x:c>
      <x:c r="N465" s="76" t="str">
        <x:f>IF(M465="","",IFERROR(VLOOKUP(M465,'Lists &amp; COA'!$A$6:$C$39,2,FALSE),"Review"))</x:f>
      </x:c>
      <x:c r="O465" s="76" t="str">
        <x:f>IF(OR(B465="",E465=""),"",IF(M465="","Review",IF(L465="","Review",IF(L465=M465,"No","Yes"))))</x:f>
      </x:c>
      <x:c r="P465" s="13"/>
      <x:c r="Q465" s="13"/>
      <x:c r="R465" s="13"/>
      <x:c r="S465" s="13"/>
      <x:c r="T465" s="76" t="str">
        <x:f>IF(A465="","",IF(COUNTIF($A$7:$A$1006,A465)&gt;1,"Possible Duplicate","Unique"))</x:f>
      </x:c>
      <x:c r="U465" s="13"/>
      <x:c r="V465" s="13"/>
      <x:c r="W465" s="13"/>
      <x:c r="X465" s="14"/>
    </x:row>
    <x:row r="466">
      <x:c r="A466" s="13"/>
      <x:c r="B466" s="14"/>
      <x:c r="C466" s="76" t="str">
        <x:f>IF(B466="","",TEXT(B466,"mmm yyyy"))</x:f>
      </x:c>
      <x:c r="D466" s="13"/>
      <x:c r="E466" s="13"/>
      <x:c r="F466" s="13"/>
      <x:c r="G466" s="13"/>
      <x:c r="H466" s="13"/>
      <x:c r="I466" s="77"/>
      <x:c r="J466" s="77"/>
      <x:c r="K466" s="78" t="str">
        <x:f>IF(AND(I466="",J466=""),"",N(I466)-N(J466))</x:f>
      </x:c>
      <x:c r="L466" s="13"/>
      <x:c r="M466" s="76" t="str">
        <x:f>IF(E466="","",XLOOKUP(E466,'Lists &amp; COA'!$L$47:$L$95,'Lists &amp; COA'!$M$47:$M$95,""))</x:f>
      </x:c>
      <x:c r="N466" s="76" t="str">
        <x:f>IF(M466="","",IFERROR(VLOOKUP(M466,'Lists &amp; COA'!$A$6:$C$39,2,FALSE),"Review"))</x:f>
      </x:c>
      <x:c r="O466" s="76" t="str">
        <x:f>IF(OR(B466="",E466=""),"",IF(M466="","Review",IF(L466="","Review",IF(L466=M466,"No","Yes"))))</x:f>
      </x:c>
      <x:c r="P466" s="13"/>
      <x:c r="Q466" s="13"/>
      <x:c r="R466" s="13"/>
      <x:c r="S466" s="13"/>
      <x:c r="T466" s="76" t="str">
        <x:f>IF(A466="","",IF(COUNTIF($A$7:$A$1006,A466)&gt;1,"Possible Duplicate","Unique"))</x:f>
      </x:c>
      <x:c r="U466" s="13"/>
      <x:c r="V466" s="13"/>
      <x:c r="W466" s="13"/>
      <x:c r="X466" s="14"/>
    </x:row>
    <x:row r="467">
      <x:c r="A467" s="13"/>
      <x:c r="B467" s="14"/>
      <x:c r="C467" s="76" t="str">
        <x:f>IF(B467="","",TEXT(B467,"mmm yyyy"))</x:f>
      </x:c>
      <x:c r="D467" s="13"/>
      <x:c r="E467" s="13"/>
      <x:c r="F467" s="13"/>
      <x:c r="G467" s="13"/>
      <x:c r="H467" s="13"/>
      <x:c r="I467" s="77"/>
      <x:c r="J467" s="77"/>
      <x:c r="K467" s="78" t="str">
        <x:f>IF(AND(I467="",J467=""),"",N(I467)-N(J467))</x:f>
      </x:c>
      <x:c r="L467" s="13"/>
      <x:c r="M467" s="76" t="str">
        <x:f>IF(E467="","",XLOOKUP(E467,'Lists &amp; COA'!$L$47:$L$95,'Lists &amp; COA'!$M$47:$M$95,""))</x:f>
      </x:c>
      <x:c r="N467" s="76" t="str">
        <x:f>IF(M467="","",IFERROR(VLOOKUP(M467,'Lists &amp; COA'!$A$6:$C$39,2,FALSE),"Review"))</x:f>
      </x:c>
      <x:c r="O467" s="76" t="str">
        <x:f>IF(OR(B467="",E467=""),"",IF(M467="","Review",IF(L467="","Review",IF(L467=M467,"No","Yes"))))</x:f>
      </x:c>
      <x:c r="P467" s="13"/>
      <x:c r="Q467" s="13"/>
      <x:c r="R467" s="13"/>
      <x:c r="S467" s="13"/>
      <x:c r="T467" s="76" t="str">
        <x:f>IF(A467="","",IF(COUNTIF($A$7:$A$1006,A467)&gt;1,"Possible Duplicate","Unique"))</x:f>
      </x:c>
      <x:c r="U467" s="13"/>
      <x:c r="V467" s="13"/>
      <x:c r="W467" s="13"/>
      <x:c r="X467" s="14"/>
    </x:row>
    <x:row r="468">
      <x:c r="A468" s="13"/>
      <x:c r="B468" s="14"/>
      <x:c r="C468" s="76" t="str">
        <x:f>IF(B468="","",TEXT(B468,"mmm yyyy"))</x:f>
      </x:c>
      <x:c r="D468" s="13"/>
      <x:c r="E468" s="13"/>
      <x:c r="F468" s="13"/>
      <x:c r="G468" s="13"/>
      <x:c r="H468" s="13"/>
      <x:c r="I468" s="77"/>
      <x:c r="J468" s="77"/>
      <x:c r="K468" s="78" t="str">
        <x:f>IF(AND(I468="",J468=""),"",N(I468)-N(J468))</x:f>
      </x:c>
      <x:c r="L468" s="13"/>
      <x:c r="M468" s="76" t="str">
        <x:f>IF(E468="","",XLOOKUP(E468,'Lists &amp; COA'!$L$47:$L$95,'Lists &amp; COA'!$M$47:$M$95,""))</x:f>
      </x:c>
      <x:c r="N468" s="76" t="str">
        <x:f>IF(M468="","",IFERROR(VLOOKUP(M468,'Lists &amp; COA'!$A$6:$C$39,2,FALSE),"Review"))</x:f>
      </x:c>
      <x:c r="O468" s="76" t="str">
        <x:f>IF(OR(B468="",E468=""),"",IF(M468="","Review",IF(L468="","Review",IF(L468=M468,"No","Yes"))))</x:f>
      </x:c>
      <x:c r="P468" s="13"/>
      <x:c r="Q468" s="13"/>
      <x:c r="R468" s="13"/>
      <x:c r="S468" s="13"/>
      <x:c r="T468" s="76" t="str">
        <x:f>IF(A468="","",IF(COUNTIF($A$7:$A$1006,A468)&gt;1,"Possible Duplicate","Unique"))</x:f>
      </x:c>
      <x:c r="U468" s="13"/>
      <x:c r="V468" s="13"/>
      <x:c r="W468" s="13"/>
      <x:c r="X468" s="14"/>
    </x:row>
    <x:row r="469">
      <x:c r="A469" s="13"/>
      <x:c r="B469" s="14"/>
      <x:c r="C469" s="76" t="str">
        <x:f>IF(B469="","",TEXT(B469,"mmm yyyy"))</x:f>
      </x:c>
      <x:c r="D469" s="13"/>
      <x:c r="E469" s="13"/>
      <x:c r="F469" s="13"/>
      <x:c r="G469" s="13"/>
      <x:c r="H469" s="13"/>
      <x:c r="I469" s="77"/>
      <x:c r="J469" s="77"/>
      <x:c r="K469" s="78" t="str">
        <x:f>IF(AND(I469="",J469=""),"",N(I469)-N(J469))</x:f>
      </x:c>
      <x:c r="L469" s="13"/>
      <x:c r="M469" s="76" t="str">
        <x:f>IF(E469="","",XLOOKUP(E469,'Lists &amp; COA'!$L$47:$L$95,'Lists &amp; COA'!$M$47:$M$95,""))</x:f>
      </x:c>
      <x:c r="N469" s="76" t="str">
        <x:f>IF(M469="","",IFERROR(VLOOKUP(M469,'Lists &amp; COA'!$A$6:$C$39,2,FALSE),"Review"))</x:f>
      </x:c>
      <x:c r="O469" s="76" t="str">
        <x:f>IF(OR(B469="",E469=""),"",IF(M469="","Review",IF(L469="","Review",IF(L469=M469,"No","Yes"))))</x:f>
      </x:c>
      <x:c r="P469" s="13"/>
      <x:c r="Q469" s="13"/>
      <x:c r="R469" s="13"/>
      <x:c r="S469" s="13"/>
      <x:c r="T469" s="76" t="str">
        <x:f>IF(A469="","",IF(COUNTIF($A$7:$A$1006,A469)&gt;1,"Possible Duplicate","Unique"))</x:f>
      </x:c>
      <x:c r="U469" s="13"/>
      <x:c r="V469" s="13"/>
      <x:c r="W469" s="13"/>
      <x:c r="X469" s="14"/>
    </x:row>
    <x:row r="470">
      <x:c r="A470" s="13"/>
      <x:c r="B470" s="14"/>
      <x:c r="C470" s="76" t="str">
        <x:f>IF(B470="","",TEXT(B470,"mmm yyyy"))</x:f>
      </x:c>
      <x:c r="D470" s="13"/>
      <x:c r="E470" s="13"/>
      <x:c r="F470" s="13"/>
      <x:c r="G470" s="13"/>
      <x:c r="H470" s="13"/>
      <x:c r="I470" s="77"/>
      <x:c r="J470" s="77"/>
      <x:c r="K470" s="78" t="str">
        <x:f>IF(AND(I470="",J470=""),"",N(I470)-N(J470))</x:f>
      </x:c>
      <x:c r="L470" s="13"/>
      <x:c r="M470" s="76" t="str">
        <x:f>IF(E470="","",XLOOKUP(E470,'Lists &amp; COA'!$L$47:$L$95,'Lists &amp; COA'!$M$47:$M$95,""))</x:f>
      </x:c>
      <x:c r="N470" s="76" t="str">
        <x:f>IF(M470="","",IFERROR(VLOOKUP(M470,'Lists &amp; COA'!$A$6:$C$39,2,FALSE),"Review"))</x:f>
      </x:c>
      <x:c r="O470" s="76" t="str">
        <x:f>IF(OR(B470="",E470=""),"",IF(M470="","Review",IF(L470="","Review",IF(L470=M470,"No","Yes"))))</x:f>
      </x:c>
      <x:c r="P470" s="13"/>
      <x:c r="Q470" s="13"/>
      <x:c r="R470" s="13"/>
      <x:c r="S470" s="13"/>
      <x:c r="T470" s="76" t="str">
        <x:f>IF(A470="","",IF(COUNTIF($A$7:$A$1006,A470)&gt;1,"Possible Duplicate","Unique"))</x:f>
      </x:c>
      <x:c r="U470" s="13"/>
      <x:c r="V470" s="13"/>
      <x:c r="W470" s="13"/>
      <x:c r="X470" s="14"/>
    </x:row>
    <x:row r="471">
      <x:c r="A471" s="13"/>
      <x:c r="B471" s="14"/>
      <x:c r="C471" s="76" t="str">
        <x:f>IF(B471="","",TEXT(B471,"mmm yyyy"))</x:f>
      </x:c>
      <x:c r="D471" s="13"/>
      <x:c r="E471" s="13"/>
      <x:c r="F471" s="13"/>
      <x:c r="G471" s="13"/>
      <x:c r="H471" s="13"/>
      <x:c r="I471" s="77"/>
      <x:c r="J471" s="77"/>
      <x:c r="K471" s="78" t="str">
        <x:f>IF(AND(I471="",J471=""),"",N(I471)-N(J471))</x:f>
      </x:c>
      <x:c r="L471" s="13"/>
      <x:c r="M471" s="76" t="str">
        <x:f>IF(E471="","",XLOOKUP(E471,'Lists &amp; COA'!$L$47:$L$95,'Lists &amp; COA'!$M$47:$M$95,""))</x:f>
      </x:c>
      <x:c r="N471" s="76" t="str">
        <x:f>IF(M471="","",IFERROR(VLOOKUP(M471,'Lists &amp; COA'!$A$6:$C$39,2,FALSE),"Review"))</x:f>
      </x:c>
      <x:c r="O471" s="76" t="str">
        <x:f>IF(OR(B471="",E471=""),"",IF(M471="","Review",IF(L471="","Review",IF(L471=M471,"No","Yes"))))</x:f>
      </x:c>
      <x:c r="P471" s="13"/>
      <x:c r="Q471" s="13"/>
      <x:c r="R471" s="13"/>
      <x:c r="S471" s="13"/>
      <x:c r="T471" s="76" t="str">
        <x:f>IF(A471="","",IF(COUNTIF($A$7:$A$1006,A471)&gt;1,"Possible Duplicate","Unique"))</x:f>
      </x:c>
      <x:c r="U471" s="13"/>
      <x:c r="V471" s="13"/>
      <x:c r="W471" s="13"/>
      <x:c r="X471" s="14"/>
    </x:row>
    <x:row r="472">
      <x:c r="A472" s="13"/>
      <x:c r="B472" s="14"/>
      <x:c r="C472" s="76" t="str">
        <x:f>IF(B472="","",TEXT(B472,"mmm yyyy"))</x:f>
      </x:c>
      <x:c r="D472" s="13"/>
      <x:c r="E472" s="13"/>
      <x:c r="F472" s="13"/>
      <x:c r="G472" s="13"/>
      <x:c r="H472" s="13"/>
      <x:c r="I472" s="77"/>
      <x:c r="J472" s="77"/>
      <x:c r="K472" s="78" t="str">
        <x:f>IF(AND(I472="",J472=""),"",N(I472)-N(J472))</x:f>
      </x:c>
      <x:c r="L472" s="13"/>
      <x:c r="M472" s="76" t="str">
        <x:f>IF(E472="","",XLOOKUP(E472,'Lists &amp; COA'!$L$47:$L$95,'Lists &amp; COA'!$M$47:$M$95,""))</x:f>
      </x:c>
      <x:c r="N472" s="76" t="str">
        <x:f>IF(M472="","",IFERROR(VLOOKUP(M472,'Lists &amp; COA'!$A$6:$C$39,2,FALSE),"Review"))</x:f>
      </x:c>
      <x:c r="O472" s="76" t="str">
        <x:f>IF(OR(B472="",E472=""),"",IF(M472="","Review",IF(L472="","Review",IF(L472=M472,"No","Yes"))))</x:f>
      </x:c>
      <x:c r="P472" s="13"/>
      <x:c r="Q472" s="13"/>
      <x:c r="R472" s="13"/>
      <x:c r="S472" s="13"/>
      <x:c r="T472" s="76" t="str">
        <x:f>IF(A472="","",IF(COUNTIF($A$7:$A$1006,A472)&gt;1,"Possible Duplicate","Unique"))</x:f>
      </x:c>
      <x:c r="U472" s="13"/>
      <x:c r="V472" s="13"/>
      <x:c r="W472" s="13"/>
      <x:c r="X472" s="14"/>
    </x:row>
    <x:row r="473">
      <x:c r="A473" s="13"/>
      <x:c r="B473" s="14"/>
      <x:c r="C473" s="76" t="str">
        <x:f>IF(B473="","",TEXT(B473,"mmm yyyy"))</x:f>
      </x:c>
      <x:c r="D473" s="13"/>
      <x:c r="E473" s="13"/>
      <x:c r="F473" s="13"/>
      <x:c r="G473" s="13"/>
      <x:c r="H473" s="13"/>
      <x:c r="I473" s="77"/>
      <x:c r="J473" s="77"/>
      <x:c r="K473" s="78" t="str">
        <x:f>IF(AND(I473="",J473=""),"",N(I473)-N(J473))</x:f>
      </x:c>
      <x:c r="L473" s="13"/>
      <x:c r="M473" s="76" t="str">
        <x:f>IF(E473="","",XLOOKUP(E473,'Lists &amp; COA'!$L$47:$L$95,'Lists &amp; COA'!$M$47:$M$95,""))</x:f>
      </x:c>
      <x:c r="N473" s="76" t="str">
        <x:f>IF(M473="","",IFERROR(VLOOKUP(M473,'Lists &amp; COA'!$A$6:$C$39,2,FALSE),"Review"))</x:f>
      </x:c>
      <x:c r="O473" s="76" t="str">
        <x:f>IF(OR(B473="",E473=""),"",IF(M473="","Review",IF(L473="","Review",IF(L473=M473,"No","Yes"))))</x:f>
      </x:c>
      <x:c r="P473" s="13"/>
      <x:c r="Q473" s="13"/>
      <x:c r="R473" s="13"/>
      <x:c r="S473" s="13"/>
      <x:c r="T473" s="76" t="str">
        <x:f>IF(A473="","",IF(COUNTIF($A$7:$A$1006,A473)&gt;1,"Possible Duplicate","Unique"))</x:f>
      </x:c>
      <x:c r="U473" s="13"/>
      <x:c r="V473" s="13"/>
      <x:c r="W473" s="13"/>
      <x:c r="X473" s="14"/>
    </x:row>
    <x:row r="474">
      <x:c r="A474" s="13"/>
      <x:c r="B474" s="14"/>
      <x:c r="C474" s="76" t="str">
        <x:f>IF(B474="","",TEXT(B474,"mmm yyyy"))</x:f>
      </x:c>
      <x:c r="D474" s="13"/>
      <x:c r="E474" s="13"/>
      <x:c r="F474" s="13"/>
      <x:c r="G474" s="13"/>
      <x:c r="H474" s="13"/>
      <x:c r="I474" s="77"/>
      <x:c r="J474" s="77"/>
      <x:c r="K474" s="78" t="str">
        <x:f>IF(AND(I474="",J474=""),"",N(I474)-N(J474))</x:f>
      </x:c>
      <x:c r="L474" s="13"/>
      <x:c r="M474" s="76" t="str">
        <x:f>IF(E474="","",XLOOKUP(E474,'Lists &amp; COA'!$L$47:$L$95,'Lists &amp; COA'!$M$47:$M$95,""))</x:f>
      </x:c>
      <x:c r="N474" s="76" t="str">
        <x:f>IF(M474="","",IFERROR(VLOOKUP(M474,'Lists &amp; COA'!$A$6:$C$39,2,FALSE),"Review"))</x:f>
      </x:c>
      <x:c r="O474" s="76" t="str">
        <x:f>IF(OR(B474="",E474=""),"",IF(M474="","Review",IF(L474="","Review",IF(L474=M474,"No","Yes"))))</x:f>
      </x:c>
      <x:c r="P474" s="13"/>
      <x:c r="Q474" s="13"/>
      <x:c r="R474" s="13"/>
      <x:c r="S474" s="13"/>
      <x:c r="T474" s="76" t="str">
        <x:f>IF(A474="","",IF(COUNTIF($A$7:$A$1006,A474)&gt;1,"Possible Duplicate","Unique"))</x:f>
      </x:c>
      <x:c r="U474" s="13"/>
      <x:c r="V474" s="13"/>
      <x:c r="W474" s="13"/>
      <x:c r="X474" s="14"/>
    </x:row>
    <x:row r="475">
      <x:c r="A475" s="13"/>
      <x:c r="B475" s="14"/>
      <x:c r="C475" s="76" t="str">
        <x:f>IF(B475="","",TEXT(B475,"mmm yyyy"))</x:f>
      </x:c>
      <x:c r="D475" s="13"/>
      <x:c r="E475" s="13"/>
      <x:c r="F475" s="13"/>
      <x:c r="G475" s="13"/>
      <x:c r="H475" s="13"/>
      <x:c r="I475" s="77"/>
      <x:c r="J475" s="77"/>
      <x:c r="K475" s="78" t="str">
        <x:f>IF(AND(I475="",J475=""),"",N(I475)-N(J475))</x:f>
      </x:c>
      <x:c r="L475" s="13"/>
      <x:c r="M475" s="76" t="str">
        <x:f>IF(E475="","",XLOOKUP(E475,'Lists &amp; COA'!$L$47:$L$95,'Lists &amp; COA'!$M$47:$M$95,""))</x:f>
      </x:c>
      <x:c r="N475" s="76" t="str">
        <x:f>IF(M475="","",IFERROR(VLOOKUP(M475,'Lists &amp; COA'!$A$6:$C$39,2,FALSE),"Review"))</x:f>
      </x:c>
      <x:c r="O475" s="76" t="str">
        <x:f>IF(OR(B475="",E475=""),"",IF(M475="","Review",IF(L475="","Review",IF(L475=M475,"No","Yes"))))</x:f>
      </x:c>
      <x:c r="P475" s="13"/>
      <x:c r="Q475" s="13"/>
      <x:c r="R475" s="13"/>
      <x:c r="S475" s="13"/>
      <x:c r="T475" s="76" t="str">
        <x:f>IF(A475="","",IF(COUNTIF($A$7:$A$1006,A475)&gt;1,"Possible Duplicate","Unique"))</x:f>
      </x:c>
      <x:c r="U475" s="13"/>
      <x:c r="V475" s="13"/>
      <x:c r="W475" s="13"/>
      <x:c r="X475" s="14"/>
    </x:row>
    <x:row r="476">
      <x:c r="A476" s="13"/>
      <x:c r="B476" s="14"/>
      <x:c r="C476" s="76" t="str">
        <x:f>IF(B476="","",TEXT(B476,"mmm yyyy"))</x:f>
      </x:c>
      <x:c r="D476" s="13"/>
      <x:c r="E476" s="13"/>
      <x:c r="F476" s="13"/>
      <x:c r="G476" s="13"/>
      <x:c r="H476" s="13"/>
      <x:c r="I476" s="77"/>
      <x:c r="J476" s="77"/>
      <x:c r="K476" s="78" t="str">
        <x:f>IF(AND(I476="",J476=""),"",N(I476)-N(J476))</x:f>
      </x:c>
      <x:c r="L476" s="13"/>
      <x:c r="M476" s="76" t="str">
        <x:f>IF(E476="","",XLOOKUP(E476,'Lists &amp; COA'!$L$47:$L$95,'Lists &amp; COA'!$M$47:$M$95,""))</x:f>
      </x:c>
      <x:c r="N476" s="76" t="str">
        <x:f>IF(M476="","",IFERROR(VLOOKUP(M476,'Lists &amp; COA'!$A$6:$C$39,2,FALSE),"Review"))</x:f>
      </x:c>
      <x:c r="O476" s="76" t="str">
        <x:f>IF(OR(B476="",E476=""),"",IF(M476="","Review",IF(L476="","Review",IF(L476=M476,"No","Yes"))))</x:f>
      </x:c>
      <x:c r="P476" s="13"/>
      <x:c r="Q476" s="13"/>
      <x:c r="R476" s="13"/>
      <x:c r="S476" s="13"/>
      <x:c r="T476" s="76" t="str">
        <x:f>IF(A476="","",IF(COUNTIF($A$7:$A$1006,A476)&gt;1,"Possible Duplicate","Unique"))</x:f>
      </x:c>
      <x:c r="U476" s="13"/>
      <x:c r="V476" s="13"/>
      <x:c r="W476" s="13"/>
      <x:c r="X476" s="14"/>
    </x:row>
    <x:row r="477">
      <x:c r="A477" s="13"/>
      <x:c r="B477" s="14"/>
      <x:c r="C477" s="76" t="str">
        <x:f>IF(B477="","",TEXT(B477,"mmm yyyy"))</x:f>
      </x:c>
      <x:c r="D477" s="13"/>
      <x:c r="E477" s="13"/>
      <x:c r="F477" s="13"/>
      <x:c r="G477" s="13"/>
      <x:c r="H477" s="13"/>
      <x:c r="I477" s="77"/>
      <x:c r="J477" s="77"/>
      <x:c r="K477" s="78" t="str">
        <x:f>IF(AND(I477="",J477=""),"",N(I477)-N(J477))</x:f>
      </x:c>
      <x:c r="L477" s="13"/>
      <x:c r="M477" s="76" t="str">
        <x:f>IF(E477="","",XLOOKUP(E477,'Lists &amp; COA'!$L$47:$L$95,'Lists &amp; COA'!$M$47:$M$95,""))</x:f>
      </x:c>
      <x:c r="N477" s="76" t="str">
        <x:f>IF(M477="","",IFERROR(VLOOKUP(M477,'Lists &amp; COA'!$A$6:$C$39,2,FALSE),"Review"))</x:f>
      </x:c>
      <x:c r="O477" s="76" t="str">
        <x:f>IF(OR(B477="",E477=""),"",IF(M477="","Review",IF(L477="","Review",IF(L477=M477,"No","Yes"))))</x:f>
      </x:c>
      <x:c r="P477" s="13"/>
      <x:c r="Q477" s="13"/>
      <x:c r="R477" s="13"/>
      <x:c r="S477" s="13"/>
      <x:c r="T477" s="76" t="str">
        <x:f>IF(A477="","",IF(COUNTIF($A$7:$A$1006,A477)&gt;1,"Possible Duplicate","Unique"))</x:f>
      </x:c>
      <x:c r="U477" s="13"/>
      <x:c r="V477" s="13"/>
      <x:c r="W477" s="13"/>
      <x:c r="X477" s="14"/>
    </x:row>
    <x:row r="478">
      <x:c r="A478" s="13"/>
      <x:c r="B478" s="14"/>
      <x:c r="C478" s="76" t="str">
        <x:f>IF(B478="","",TEXT(B478,"mmm yyyy"))</x:f>
      </x:c>
      <x:c r="D478" s="13"/>
      <x:c r="E478" s="13"/>
      <x:c r="F478" s="13"/>
      <x:c r="G478" s="13"/>
      <x:c r="H478" s="13"/>
      <x:c r="I478" s="77"/>
      <x:c r="J478" s="77"/>
      <x:c r="K478" s="78" t="str">
        <x:f>IF(AND(I478="",J478=""),"",N(I478)-N(J478))</x:f>
      </x:c>
      <x:c r="L478" s="13"/>
      <x:c r="M478" s="76" t="str">
        <x:f>IF(E478="","",XLOOKUP(E478,'Lists &amp; COA'!$L$47:$L$95,'Lists &amp; COA'!$M$47:$M$95,""))</x:f>
      </x:c>
      <x:c r="N478" s="76" t="str">
        <x:f>IF(M478="","",IFERROR(VLOOKUP(M478,'Lists &amp; COA'!$A$6:$C$39,2,FALSE),"Review"))</x:f>
      </x:c>
      <x:c r="O478" s="76" t="str">
        <x:f>IF(OR(B478="",E478=""),"",IF(M478="","Review",IF(L478="","Review",IF(L478=M478,"No","Yes"))))</x:f>
      </x:c>
      <x:c r="P478" s="13"/>
      <x:c r="Q478" s="13"/>
      <x:c r="R478" s="13"/>
      <x:c r="S478" s="13"/>
      <x:c r="T478" s="76" t="str">
        <x:f>IF(A478="","",IF(COUNTIF($A$7:$A$1006,A478)&gt;1,"Possible Duplicate","Unique"))</x:f>
      </x:c>
      <x:c r="U478" s="13"/>
      <x:c r="V478" s="13"/>
      <x:c r="W478" s="13"/>
      <x:c r="X478" s="14"/>
    </x:row>
    <x:row r="479">
      <x:c r="A479" s="13"/>
      <x:c r="B479" s="14"/>
      <x:c r="C479" s="76" t="str">
        <x:f>IF(B479="","",TEXT(B479,"mmm yyyy"))</x:f>
      </x:c>
      <x:c r="D479" s="13"/>
      <x:c r="E479" s="13"/>
      <x:c r="F479" s="13"/>
      <x:c r="G479" s="13"/>
      <x:c r="H479" s="13"/>
      <x:c r="I479" s="77"/>
      <x:c r="J479" s="77"/>
      <x:c r="K479" s="78" t="str">
        <x:f>IF(AND(I479="",J479=""),"",N(I479)-N(J479))</x:f>
      </x:c>
      <x:c r="L479" s="13"/>
      <x:c r="M479" s="76" t="str">
        <x:f>IF(E479="","",XLOOKUP(E479,'Lists &amp; COA'!$L$47:$L$95,'Lists &amp; COA'!$M$47:$M$95,""))</x:f>
      </x:c>
      <x:c r="N479" s="76" t="str">
        <x:f>IF(M479="","",IFERROR(VLOOKUP(M479,'Lists &amp; COA'!$A$6:$C$39,2,FALSE),"Review"))</x:f>
      </x:c>
      <x:c r="O479" s="76" t="str">
        <x:f>IF(OR(B479="",E479=""),"",IF(M479="","Review",IF(L479="","Review",IF(L479=M479,"No","Yes"))))</x:f>
      </x:c>
      <x:c r="P479" s="13"/>
      <x:c r="Q479" s="13"/>
      <x:c r="R479" s="13"/>
      <x:c r="S479" s="13"/>
      <x:c r="T479" s="76" t="str">
        <x:f>IF(A479="","",IF(COUNTIF($A$7:$A$1006,A479)&gt;1,"Possible Duplicate","Unique"))</x:f>
      </x:c>
      <x:c r="U479" s="13"/>
      <x:c r="V479" s="13"/>
      <x:c r="W479" s="13"/>
      <x:c r="X479" s="14"/>
    </x:row>
    <x:row r="480">
      <x:c r="A480" s="13"/>
      <x:c r="B480" s="14"/>
      <x:c r="C480" s="76" t="str">
        <x:f>IF(B480="","",TEXT(B480,"mmm yyyy"))</x:f>
      </x:c>
      <x:c r="D480" s="13"/>
      <x:c r="E480" s="13"/>
      <x:c r="F480" s="13"/>
      <x:c r="G480" s="13"/>
      <x:c r="H480" s="13"/>
      <x:c r="I480" s="77"/>
      <x:c r="J480" s="77"/>
      <x:c r="K480" s="78" t="str">
        <x:f>IF(AND(I480="",J480=""),"",N(I480)-N(J480))</x:f>
      </x:c>
      <x:c r="L480" s="13"/>
      <x:c r="M480" s="76" t="str">
        <x:f>IF(E480="","",XLOOKUP(E480,'Lists &amp; COA'!$L$47:$L$95,'Lists &amp; COA'!$M$47:$M$95,""))</x:f>
      </x:c>
      <x:c r="N480" s="76" t="str">
        <x:f>IF(M480="","",IFERROR(VLOOKUP(M480,'Lists &amp; COA'!$A$6:$C$39,2,FALSE),"Review"))</x:f>
      </x:c>
      <x:c r="O480" s="76" t="str">
        <x:f>IF(OR(B480="",E480=""),"",IF(M480="","Review",IF(L480="","Review",IF(L480=M480,"No","Yes"))))</x:f>
      </x:c>
      <x:c r="P480" s="13"/>
      <x:c r="Q480" s="13"/>
      <x:c r="R480" s="13"/>
      <x:c r="S480" s="13"/>
      <x:c r="T480" s="76" t="str">
        <x:f>IF(A480="","",IF(COUNTIF($A$7:$A$1006,A480)&gt;1,"Possible Duplicate","Unique"))</x:f>
      </x:c>
      <x:c r="U480" s="13"/>
      <x:c r="V480" s="13"/>
      <x:c r="W480" s="13"/>
      <x:c r="X480" s="14"/>
    </x:row>
    <x:row r="481">
      <x:c r="A481" s="13"/>
      <x:c r="B481" s="14"/>
      <x:c r="C481" s="76" t="str">
        <x:f>IF(B481="","",TEXT(B481,"mmm yyyy"))</x:f>
      </x:c>
      <x:c r="D481" s="13"/>
      <x:c r="E481" s="13"/>
      <x:c r="F481" s="13"/>
      <x:c r="G481" s="13"/>
      <x:c r="H481" s="13"/>
      <x:c r="I481" s="77"/>
      <x:c r="J481" s="77"/>
      <x:c r="K481" s="78" t="str">
        <x:f>IF(AND(I481="",J481=""),"",N(I481)-N(J481))</x:f>
      </x:c>
      <x:c r="L481" s="13"/>
      <x:c r="M481" s="76" t="str">
        <x:f>IF(E481="","",XLOOKUP(E481,'Lists &amp; COA'!$L$47:$L$95,'Lists &amp; COA'!$M$47:$M$95,""))</x:f>
      </x:c>
      <x:c r="N481" s="76" t="str">
        <x:f>IF(M481="","",IFERROR(VLOOKUP(M481,'Lists &amp; COA'!$A$6:$C$39,2,FALSE),"Review"))</x:f>
      </x:c>
      <x:c r="O481" s="76" t="str">
        <x:f>IF(OR(B481="",E481=""),"",IF(M481="","Review",IF(L481="","Review",IF(L481=M481,"No","Yes"))))</x:f>
      </x:c>
      <x:c r="P481" s="13"/>
      <x:c r="Q481" s="13"/>
      <x:c r="R481" s="13"/>
      <x:c r="S481" s="13"/>
      <x:c r="T481" s="76" t="str">
        <x:f>IF(A481="","",IF(COUNTIF($A$7:$A$1006,A481)&gt;1,"Possible Duplicate","Unique"))</x:f>
      </x:c>
      <x:c r="U481" s="13"/>
      <x:c r="V481" s="13"/>
      <x:c r="W481" s="13"/>
      <x:c r="X481" s="14"/>
    </x:row>
    <x:row r="482">
      <x:c r="A482" s="13"/>
      <x:c r="B482" s="14"/>
      <x:c r="C482" s="76" t="str">
        <x:f>IF(B482="","",TEXT(B482,"mmm yyyy"))</x:f>
      </x:c>
      <x:c r="D482" s="13"/>
      <x:c r="E482" s="13"/>
      <x:c r="F482" s="13"/>
      <x:c r="G482" s="13"/>
      <x:c r="H482" s="13"/>
      <x:c r="I482" s="77"/>
      <x:c r="J482" s="77"/>
      <x:c r="K482" s="78" t="str">
        <x:f>IF(AND(I482="",J482=""),"",N(I482)-N(J482))</x:f>
      </x:c>
      <x:c r="L482" s="13"/>
      <x:c r="M482" s="76" t="str">
        <x:f>IF(E482="","",XLOOKUP(E482,'Lists &amp; COA'!$L$47:$L$95,'Lists &amp; COA'!$M$47:$M$95,""))</x:f>
      </x:c>
      <x:c r="N482" s="76" t="str">
        <x:f>IF(M482="","",IFERROR(VLOOKUP(M482,'Lists &amp; COA'!$A$6:$C$39,2,FALSE),"Review"))</x:f>
      </x:c>
      <x:c r="O482" s="76" t="str">
        <x:f>IF(OR(B482="",E482=""),"",IF(M482="","Review",IF(L482="","Review",IF(L482=M482,"No","Yes"))))</x:f>
      </x:c>
      <x:c r="P482" s="13"/>
      <x:c r="Q482" s="13"/>
      <x:c r="R482" s="13"/>
      <x:c r="S482" s="13"/>
      <x:c r="T482" s="76" t="str">
        <x:f>IF(A482="","",IF(COUNTIF($A$7:$A$1006,A482)&gt;1,"Possible Duplicate","Unique"))</x:f>
      </x:c>
      <x:c r="U482" s="13"/>
      <x:c r="V482" s="13"/>
      <x:c r="W482" s="13"/>
      <x:c r="X482" s="14"/>
    </x:row>
    <x:row r="483">
      <x:c r="A483" s="13"/>
      <x:c r="B483" s="14"/>
      <x:c r="C483" s="76" t="str">
        <x:f>IF(B483="","",TEXT(B483,"mmm yyyy"))</x:f>
      </x:c>
      <x:c r="D483" s="13"/>
      <x:c r="E483" s="13"/>
      <x:c r="F483" s="13"/>
      <x:c r="G483" s="13"/>
      <x:c r="H483" s="13"/>
      <x:c r="I483" s="77"/>
      <x:c r="J483" s="77"/>
      <x:c r="K483" s="78" t="str">
        <x:f>IF(AND(I483="",J483=""),"",N(I483)-N(J483))</x:f>
      </x:c>
      <x:c r="L483" s="13"/>
      <x:c r="M483" s="76" t="str">
        <x:f>IF(E483="","",XLOOKUP(E483,'Lists &amp; COA'!$L$47:$L$95,'Lists &amp; COA'!$M$47:$M$95,""))</x:f>
      </x:c>
      <x:c r="N483" s="76" t="str">
        <x:f>IF(M483="","",IFERROR(VLOOKUP(M483,'Lists &amp; COA'!$A$6:$C$39,2,FALSE),"Review"))</x:f>
      </x:c>
      <x:c r="O483" s="76" t="str">
        <x:f>IF(OR(B483="",E483=""),"",IF(M483="","Review",IF(L483="","Review",IF(L483=M483,"No","Yes"))))</x:f>
      </x:c>
      <x:c r="P483" s="13"/>
      <x:c r="Q483" s="13"/>
      <x:c r="R483" s="13"/>
      <x:c r="S483" s="13"/>
      <x:c r="T483" s="76" t="str">
        <x:f>IF(A483="","",IF(COUNTIF($A$7:$A$1006,A483)&gt;1,"Possible Duplicate","Unique"))</x:f>
      </x:c>
      <x:c r="U483" s="13"/>
      <x:c r="V483" s="13"/>
      <x:c r="W483" s="13"/>
      <x:c r="X483" s="14"/>
    </x:row>
    <x:row r="484">
      <x:c r="A484" s="13"/>
      <x:c r="B484" s="14"/>
      <x:c r="C484" s="76" t="str">
        <x:f>IF(B484="","",TEXT(B484,"mmm yyyy"))</x:f>
      </x:c>
      <x:c r="D484" s="13"/>
      <x:c r="E484" s="13"/>
      <x:c r="F484" s="13"/>
      <x:c r="G484" s="13"/>
      <x:c r="H484" s="13"/>
      <x:c r="I484" s="77"/>
      <x:c r="J484" s="77"/>
      <x:c r="K484" s="78" t="str">
        <x:f>IF(AND(I484="",J484=""),"",N(I484)-N(J484))</x:f>
      </x:c>
      <x:c r="L484" s="13"/>
      <x:c r="M484" s="76" t="str">
        <x:f>IF(E484="","",XLOOKUP(E484,'Lists &amp; COA'!$L$47:$L$95,'Lists &amp; COA'!$M$47:$M$95,""))</x:f>
      </x:c>
      <x:c r="N484" s="76" t="str">
        <x:f>IF(M484="","",IFERROR(VLOOKUP(M484,'Lists &amp; COA'!$A$6:$C$39,2,FALSE),"Review"))</x:f>
      </x:c>
      <x:c r="O484" s="76" t="str">
        <x:f>IF(OR(B484="",E484=""),"",IF(M484="","Review",IF(L484="","Review",IF(L484=M484,"No","Yes"))))</x:f>
      </x:c>
      <x:c r="P484" s="13"/>
      <x:c r="Q484" s="13"/>
      <x:c r="R484" s="13"/>
      <x:c r="S484" s="13"/>
      <x:c r="T484" s="76" t="str">
        <x:f>IF(A484="","",IF(COUNTIF($A$7:$A$1006,A484)&gt;1,"Possible Duplicate","Unique"))</x:f>
      </x:c>
      <x:c r="U484" s="13"/>
      <x:c r="V484" s="13"/>
      <x:c r="W484" s="13"/>
      <x:c r="X484" s="14"/>
    </x:row>
    <x:row r="485">
      <x:c r="A485" s="13"/>
      <x:c r="B485" s="14"/>
      <x:c r="C485" s="76" t="str">
        <x:f>IF(B485="","",TEXT(B485,"mmm yyyy"))</x:f>
      </x:c>
      <x:c r="D485" s="13"/>
      <x:c r="E485" s="13"/>
      <x:c r="F485" s="13"/>
      <x:c r="G485" s="13"/>
      <x:c r="H485" s="13"/>
      <x:c r="I485" s="77"/>
      <x:c r="J485" s="77"/>
      <x:c r="K485" s="78" t="str">
        <x:f>IF(AND(I485="",J485=""),"",N(I485)-N(J485))</x:f>
      </x:c>
      <x:c r="L485" s="13"/>
      <x:c r="M485" s="76" t="str">
        <x:f>IF(E485="","",XLOOKUP(E485,'Lists &amp; COA'!$L$47:$L$95,'Lists &amp; COA'!$M$47:$M$95,""))</x:f>
      </x:c>
      <x:c r="N485" s="76" t="str">
        <x:f>IF(M485="","",IFERROR(VLOOKUP(M485,'Lists &amp; COA'!$A$6:$C$39,2,FALSE),"Review"))</x:f>
      </x:c>
      <x:c r="O485" s="76" t="str">
        <x:f>IF(OR(B485="",E485=""),"",IF(M485="","Review",IF(L485="","Review",IF(L485=M485,"No","Yes"))))</x:f>
      </x:c>
      <x:c r="P485" s="13"/>
      <x:c r="Q485" s="13"/>
      <x:c r="R485" s="13"/>
      <x:c r="S485" s="13"/>
      <x:c r="T485" s="76" t="str">
        <x:f>IF(A485="","",IF(COUNTIF($A$7:$A$1006,A485)&gt;1,"Possible Duplicate","Unique"))</x:f>
      </x:c>
      <x:c r="U485" s="13"/>
      <x:c r="V485" s="13"/>
      <x:c r="W485" s="13"/>
      <x:c r="X485" s="14"/>
    </x:row>
    <x:row r="486">
      <x:c r="A486" s="13"/>
      <x:c r="B486" s="14"/>
      <x:c r="C486" s="76" t="str">
        <x:f>IF(B486="","",TEXT(B486,"mmm yyyy"))</x:f>
      </x:c>
      <x:c r="D486" s="13"/>
      <x:c r="E486" s="13"/>
      <x:c r="F486" s="13"/>
      <x:c r="G486" s="13"/>
      <x:c r="H486" s="13"/>
      <x:c r="I486" s="77"/>
      <x:c r="J486" s="77"/>
      <x:c r="K486" s="78" t="str">
        <x:f>IF(AND(I486="",J486=""),"",N(I486)-N(J486))</x:f>
      </x:c>
      <x:c r="L486" s="13"/>
      <x:c r="M486" s="76" t="str">
        <x:f>IF(E486="","",XLOOKUP(E486,'Lists &amp; COA'!$L$47:$L$95,'Lists &amp; COA'!$M$47:$M$95,""))</x:f>
      </x:c>
      <x:c r="N486" s="76" t="str">
        <x:f>IF(M486="","",IFERROR(VLOOKUP(M486,'Lists &amp; COA'!$A$6:$C$39,2,FALSE),"Review"))</x:f>
      </x:c>
      <x:c r="O486" s="76" t="str">
        <x:f>IF(OR(B486="",E486=""),"",IF(M486="","Review",IF(L486="","Review",IF(L486=M486,"No","Yes"))))</x:f>
      </x:c>
      <x:c r="P486" s="13"/>
      <x:c r="Q486" s="13"/>
      <x:c r="R486" s="13"/>
      <x:c r="S486" s="13"/>
      <x:c r="T486" s="76" t="str">
        <x:f>IF(A486="","",IF(COUNTIF($A$7:$A$1006,A486)&gt;1,"Possible Duplicate","Unique"))</x:f>
      </x:c>
      <x:c r="U486" s="13"/>
      <x:c r="V486" s="13"/>
      <x:c r="W486" s="13"/>
      <x:c r="X486" s="14"/>
    </x:row>
    <x:row r="487">
      <x:c r="A487" s="13"/>
      <x:c r="B487" s="14"/>
      <x:c r="C487" s="76" t="str">
        <x:f>IF(B487="","",TEXT(B487,"mmm yyyy"))</x:f>
      </x:c>
      <x:c r="D487" s="13"/>
      <x:c r="E487" s="13"/>
      <x:c r="F487" s="13"/>
      <x:c r="G487" s="13"/>
      <x:c r="H487" s="13"/>
      <x:c r="I487" s="77"/>
      <x:c r="J487" s="77"/>
      <x:c r="K487" s="78" t="str">
        <x:f>IF(AND(I487="",J487=""),"",N(I487)-N(J487))</x:f>
      </x:c>
      <x:c r="L487" s="13"/>
      <x:c r="M487" s="76" t="str">
        <x:f>IF(E487="","",XLOOKUP(E487,'Lists &amp; COA'!$L$47:$L$95,'Lists &amp; COA'!$M$47:$M$95,""))</x:f>
      </x:c>
      <x:c r="N487" s="76" t="str">
        <x:f>IF(M487="","",IFERROR(VLOOKUP(M487,'Lists &amp; COA'!$A$6:$C$39,2,FALSE),"Review"))</x:f>
      </x:c>
      <x:c r="O487" s="76" t="str">
        <x:f>IF(OR(B487="",E487=""),"",IF(M487="","Review",IF(L487="","Review",IF(L487=M487,"No","Yes"))))</x:f>
      </x:c>
      <x:c r="P487" s="13"/>
      <x:c r="Q487" s="13"/>
      <x:c r="R487" s="13"/>
      <x:c r="S487" s="13"/>
      <x:c r="T487" s="76" t="str">
        <x:f>IF(A487="","",IF(COUNTIF($A$7:$A$1006,A487)&gt;1,"Possible Duplicate","Unique"))</x:f>
      </x:c>
      <x:c r="U487" s="13"/>
      <x:c r="V487" s="13"/>
      <x:c r="W487" s="13"/>
      <x:c r="X487" s="14"/>
    </x:row>
    <x:row r="488">
      <x:c r="A488" s="13"/>
      <x:c r="B488" s="14"/>
      <x:c r="C488" s="76" t="str">
        <x:f>IF(B488="","",TEXT(B488,"mmm yyyy"))</x:f>
      </x:c>
      <x:c r="D488" s="13"/>
      <x:c r="E488" s="13"/>
      <x:c r="F488" s="13"/>
      <x:c r="G488" s="13"/>
      <x:c r="H488" s="13"/>
      <x:c r="I488" s="77"/>
      <x:c r="J488" s="77"/>
      <x:c r="K488" s="78" t="str">
        <x:f>IF(AND(I488="",J488=""),"",N(I488)-N(J488))</x:f>
      </x:c>
      <x:c r="L488" s="13"/>
      <x:c r="M488" s="76" t="str">
        <x:f>IF(E488="","",XLOOKUP(E488,'Lists &amp; COA'!$L$47:$L$95,'Lists &amp; COA'!$M$47:$M$95,""))</x:f>
      </x:c>
      <x:c r="N488" s="76" t="str">
        <x:f>IF(M488="","",IFERROR(VLOOKUP(M488,'Lists &amp; COA'!$A$6:$C$39,2,FALSE),"Review"))</x:f>
      </x:c>
      <x:c r="O488" s="76" t="str">
        <x:f>IF(OR(B488="",E488=""),"",IF(M488="","Review",IF(L488="","Review",IF(L488=M488,"No","Yes"))))</x:f>
      </x:c>
      <x:c r="P488" s="13"/>
      <x:c r="Q488" s="13"/>
      <x:c r="R488" s="13"/>
      <x:c r="S488" s="13"/>
      <x:c r="T488" s="76" t="str">
        <x:f>IF(A488="","",IF(COUNTIF($A$7:$A$1006,A488)&gt;1,"Possible Duplicate","Unique"))</x:f>
      </x:c>
      <x:c r="U488" s="13"/>
      <x:c r="V488" s="13"/>
      <x:c r="W488" s="13"/>
      <x:c r="X488" s="14"/>
    </x:row>
    <x:row r="489">
      <x:c r="A489" s="13"/>
      <x:c r="B489" s="14"/>
      <x:c r="C489" s="76" t="str">
        <x:f>IF(B489="","",TEXT(B489,"mmm yyyy"))</x:f>
      </x:c>
      <x:c r="D489" s="13"/>
      <x:c r="E489" s="13"/>
      <x:c r="F489" s="13"/>
      <x:c r="G489" s="13"/>
      <x:c r="H489" s="13"/>
      <x:c r="I489" s="77"/>
      <x:c r="J489" s="77"/>
      <x:c r="K489" s="78" t="str">
        <x:f>IF(AND(I489="",J489=""),"",N(I489)-N(J489))</x:f>
      </x:c>
      <x:c r="L489" s="13"/>
      <x:c r="M489" s="76" t="str">
        <x:f>IF(E489="","",XLOOKUP(E489,'Lists &amp; COA'!$L$47:$L$95,'Lists &amp; COA'!$M$47:$M$95,""))</x:f>
      </x:c>
      <x:c r="N489" s="76" t="str">
        <x:f>IF(M489="","",IFERROR(VLOOKUP(M489,'Lists &amp; COA'!$A$6:$C$39,2,FALSE),"Review"))</x:f>
      </x:c>
      <x:c r="O489" s="76" t="str">
        <x:f>IF(OR(B489="",E489=""),"",IF(M489="","Review",IF(L489="","Review",IF(L489=M489,"No","Yes"))))</x:f>
      </x:c>
      <x:c r="P489" s="13"/>
      <x:c r="Q489" s="13"/>
      <x:c r="R489" s="13"/>
      <x:c r="S489" s="13"/>
      <x:c r="T489" s="76" t="str">
        <x:f>IF(A489="","",IF(COUNTIF($A$7:$A$1006,A489)&gt;1,"Possible Duplicate","Unique"))</x:f>
      </x:c>
      <x:c r="U489" s="13"/>
      <x:c r="V489" s="13"/>
      <x:c r="W489" s="13"/>
      <x:c r="X489" s="14"/>
    </x:row>
    <x:row r="490">
      <x:c r="A490" s="13"/>
      <x:c r="B490" s="14"/>
      <x:c r="C490" s="76" t="str">
        <x:f>IF(B490="","",TEXT(B490,"mmm yyyy"))</x:f>
      </x:c>
      <x:c r="D490" s="13"/>
      <x:c r="E490" s="13"/>
      <x:c r="F490" s="13"/>
      <x:c r="G490" s="13"/>
      <x:c r="H490" s="13"/>
      <x:c r="I490" s="77"/>
      <x:c r="J490" s="77"/>
      <x:c r="K490" s="78" t="str">
        <x:f>IF(AND(I490="",J490=""),"",N(I490)-N(J490))</x:f>
      </x:c>
      <x:c r="L490" s="13"/>
      <x:c r="M490" s="76" t="str">
        <x:f>IF(E490="","",XLOOKUP(E490,'Lists &amp; COA'!$L$47:$L$95,'Lists &amp; COA'!$M$47:$M$95,""))</x:f>
      </x:c>
      <x:c r="N490" s="76" t="str">
        <x:f>IF(M490="","",IFERROR(VLOOKUP(M490,'Lists &amp; COA'!$A$6:$C$39,2,FALSE),"Review"))</x:f>
      </x:c>
      <x:c r="O490" s="76" t="str">
        <x:f>IF(OR(B490="",E490=""),"",IF(M490="","Review",IF(L490="","Review",IF(L490=M490,"No","Yes"))))</x:f>
      </x:c>
      <x:c r="P490" s="13"/>
      <x:c r="Q490" s="13"/>
      <x:c r="R490" s="13"/>
      <x:c r="S490" s="13"/>
      <x:c r="T490" s="76" t="str">
        <x:f>IF(A490="","",IF(COUNTIF($A$7:$A$1006,A490)&gt;1,"Possible Duplicate","Unique"))</x:f>
      </x:c>
      <x:c r="U490" s="13"/>
      <x:c r="V490" s="13"/>
      <x:c r="W490" s="13"/>
      <x:c r="X490" s="14"/>
    </x:row>
    <x:row r="491">
      <x:c r="A491" s="13"/>
      <x:c r="B491" s="14"/>
      <x:c r="C491" s="76" t="str">
        <x:f>IF(B491="","",TEXT(B491,"mmm yyyy"))</x:f>
      </x:c>
      <x:c r="D491" s="13"/>
      <x:c r="E491" s="13"/>
      <x:c r="F491" s="13"/>
      <x:c r="G491" s="13"/>
      <x:c r="H491" s="13"/>
      <x:c r="I491" s="77"/>
      <x:c r="J491" s="77"/>
      <x:c r="K491" s="78" t="str">
        <x:f>IF(AND(I491="",J491=""),"",N(I491)-N(J491))</x:f>
      </x:c>
      <x:c r="L491" s="13"/>
      <x:c r="M491" s="76" t="str">
        <x:f>IF(E491="","",XLOOKUP(E491,'Lists &amp; COA'!$L$47:$L$95,'Lists &amp; COA'!$M$47:$M$95,""))</x:f>
      </x:c>
      <x:c r="N491" s="76" t="str">
        <x:f>IF(M491="","",IFERROR(VLOOKUP(M491,'Lists &amp; COA'!$A$6:$C$39,2,FALSE),"Review"))</x:f>
      </x:c>
      <x:c r="O491" s="76" t="str">
        <x:f>IF(OR(B491="",E491=""),"",IF(M491="","Review",IF(L491="","Review",IF(L491=M491,"No","Yes"))))</x:f>
      </x:c>
      <x:c r="P491" s="13"/>
      <x:c r="Q491" s="13"/>
      <x:c r="R491" s="13"/>
      <x:c r="S491" s="13"/>
      <x:c r="T491" s="76" t="str">
        <x:f>IF(A491="","",IF(COUNTIF($A$7:$A$1006,A491)&gt;1,"Possible Duplicate","Unique"))</x:f>
      </x:c>
      <x:c r="U491" s="13"/>
      <x:c r="V491" s="13"/>
      <x:c r="W491" s="13"/>
      <x:c r="X491" s="14"/>
    </x:row>
    <x:row r="492">
      <x:c r="A492" s="13"/>
      <x:c r="B492" s="14"/>
      <x:c r="C492" s="76" t="str">
        <x:f>IF(B492="","",TEXT(B492,"mmm yyyy"))</x:f>
      </x:c>
      <x:c r="D492" s="13"/>
      <x:c r="E492" s="13"/>
      <x:c r="F492" s="13"/>
      <x:c r="G492" s="13"/>
      <x:c r="H492" s="13"/>
      <x:c r="I492" s="77"/>
      <x:c r="J492" s="77"/>
      <x:c r="K492" s="78" t="str">
        <x:f>IF(AND(I492="",J492=""),"",N(I492)-N(J492))</x:f>
      </x:c>
      <x:c r="L492" s="13"/>
      <x:c r="M492" s="76" t="str">
        <x:f>IF(E492="","",XLOOKUP(E492,'Lists &amp; COA'!$L$47:$L$95,'Lists &amp; COA'!$M$47:$M$95,""))</x:f>
      </x:c>
      <x:c r="N492" s="76" t="str">
        <x:f>IF(M492="","",IFERROR(VLOOKUP(M492,'Lists &amp; COA'!$A$6:$C$39,2,FALSE),"Review"))</x:f>
      </x:c>
      <x:c r="O492" s="76" t="str">
        <x:f>IF(OR(B492="",E492=""),"",IF(M492="","Review",IF(L492="","Review",IF(L492=M492,"No","Yes"))))</x:f>
      </x:c>
      <x:c r="P492" s="13"/>
      <x:c r="Q492" s="13"/>
      <x:c r="R492" s="13"/>
      <x:c r="S492" s="13"/>
      <x:c r="T492" s="76" t="str">
        <x:f>IF(A492="","",IF(COUNTIF($A$7:$A$1006,A492)&gt;1,"Possible Duplicate","Unique"))</x:f>
      </x:c>
      <x:c r="U492" s="13"/>
      <x:c r="V492" s="13"/>
      <x:c r="W492" s="13"/>
      <x:c r="X492" s="14"/>
    </x:row>
    <x:row r="493">
      <x:c r="A493" s="13"/>
      <x:c r="B493" s="14"/>
      <x:c r="C493" s="76" t="str">
        <x:f>IF(B493="","",TEXT(B493,"mmm yyyy"))</x:f>
      </x:c>
      <x:c r="D493" s="13"/>
      <x:c r="E493" s="13"/>
      <x:c r="F493" s="13"/>
      <x:c r="G493" s="13"/>
      <x:c r="H493" s="13"/>
      <x:c r="I493" s="77"/>
      <x:c r="J493" s="77"/>
      <x:c r="K493" s="78" t="str">
        <x:f>IF(AND(I493="",J493=""),"",N(I493)-N(J493))</x:f>
      </x:c>
      <x:c r="L493" s="13"/>
      <x:c r="M493" s="76" t="str">
        <x:f>IF(E493="","",XLOOKUP(E493,'Lists &amp; COA'!$L$47:$L$95,'Lists &amp; COA'!$M$47:$M$95,""))</x:f>
      </x:c>
      <x:c r="N493" s="76" t="str">
        <x:f>IF(M493="","",IFERROR(VLOOKUP(M493,'Lists &amp; COA'!$A$6:$C$39,2,FALSE),"Review"))</x:f>
      </x:c>
      <x:c r="O493" s="76" t="str">
        <x:f>IF(OR(B493="",E493=""),"",IF(M493="","Review",IF(L493="","Review",IF(L493=M493,"No","Yes"))))</x:f>
      </x:c>
      <x:c r="P493" s="13"/>
      <x:c r="Q493" s="13"/>
      <x:c r="R493" s="13"/>
      <x:c r="S493" s="13"/>
      <x:c r="T493" s="76" t="str">
        <x:f>IF(A493="","",IF(COUNTIF($A$7:$A$1006,A493)&gt;1,"Possible Duplicate","Unique"))</x:f>
      </x:c>
      <x:c r="U493" s="13"/>
      <x:c r="V493" s="13"/>
      <x:c r="W493" s="13"/>
      <x:c r="X493" s="14"/>
    </x:row>
    <x:row r="494">
      <x:c r="A494" s="13"/>
      <x:c r="B494" s="14"/>
      <x:c r="C494" s="76" t="str">
        <x:f>IF(B494="","",TEXT(B494,"mmm yyyy"))</x:f>
      </x:c>
      <x:c r="D494" s="13"/>
      <x:c r="E494" s="13"/>
      <x:c r="F494" s="13"/>
      <x:c r="G494" s="13"/>
      <x:c r="H494" s="13"/>
      <x:c r="I494" s="77"/>
      <x:c r="J494" s="77"/>
      <x:c r="K494" s="78" t="str">
        <x:f>IF(AND(I494="",J494=""),"",N(I494)-N(J494))</x:f>
      </x:c>
      <x:c r="L494" s="13"/>
      <x:c r="M494" s="76" t="str">
        <x:f>IF(E494="","",XLOOKUP(E494,'Lists &amp; COA'!$L$47:$L$95,'Lists &amp; COA'!$M$47:$M$95,""))</x:f>
      </x:c>
      <x:c r="N494" s="76" t="str">
        <x:f>IF(M494="","",IFERROR(VLOOKUP(M494,'Lists &amp; COA'!$A$6:$C$39,2,FALSE),"Review"))</x:f>
      </x:c>
      <x:c r="O494" s="76" t="str">
        <x:f>IF(OR(B494="",E494=""),"",IF(M494="","Review",IF(L494="","Review",IF(L494=M494,"No","Yes"))))</x:f>
      </x:c>
      <x:c r="P494" s="13"/>
      <x:c r="Q494" s="13"/>
      <x:c r="R494" s="13"/>
      <x:c r="S494" s="13"/>
      <x:c r="T494" s="76" t="str">
        <x:f>IF(A494="","",IF(COUNTIF($A$7:$A$1006,A494)&gt;1,"Possible Duplicate","Unique"))</x:f>
      </x:c>
      <x:c r="U494" s="13"/>
      <x:c r="V494" s="13"/>
      <x:c r="W494" s="13"/>
      <x:c r="X494" s="14"/>
    </x:row>
    <x:row r="495">
      <x:c r="A495" s="13"/>
      <x:c r="B495" s="14"/>
      <x:c r="C495" s="76" t="str">
        <x:f>IF(B495="","",TEXT(B495,"mmm yyyy"))</x:f>
      </x:c>
      <x:c r="D495" s="13"/>
      <x:c r="E495" s="13"/>
      <x:c r="F495" s="13"/>
      <x:c r="G495" s="13"/>
      <x:c r="H495" s="13"/>
      <x:c r="I495" s="77"/>
      <x:c r="J495" s="77"/>
      <x:c r="K495" s="78" t="str">
        <x:f>IF(AND(I495="",J495=""),"",N(I495)-N(J495))</x:f>
      </x:c>
      <x:c r="L495" s="13"/>
      <x:c r="M495" s="76" t="str">
        <x:f>IF(E495="","",XLOOKUP(E495,'Lists &amp; COA'!$L$47:$L$95,'Lists &amp; COA'!$M$47:$M$95,""))</x:f>
      </x:c>
      <x:c r="N495" s="76" t="str">
        <x:f>IF(M495="","",IFERROR(VLOOKUP(M495,'Lists &amp; COA'!$A$6:$C$39,2,FALSE),"Review"))</x:f>
      </x:c>
      <x:c r="O495" s="76" t="str">
        <x:f>IF(OR(B495="",E495=""),"",IF(M495="","Review",IF(L495="","Review",IF(L495=M495,"No","Yes"))))</x:f>
      </x:c>
      <x:c r="P495" s="13"/>
      <x:c r="Q495" s="13"/>
      <x:c r="R495" s="13"/>
      <x:c r="S495" s="13"/>
      <x:c r="T495" s="76" t="str">
        <x:f>IF(A495="","",IF(COUNTIF($A$7:$A$1006,A495)&gt;1,"Possible Duplicate","Unique"))</x:f>
      </x:c>
      <x:c r="U495" s="13"/>
      <x:c r="V495" s="13"/>
      <x:c r="W495" s="13"/>
      <x:c r="X495" s="14"/>
    </x:row>
    <x:row r="496">
      <x:c r="A496" s="13"/>
      <x:c r="B496" s="14"/>
      <x:c r="C496" s="76" t="str">
        <x:f>IF(B496="","",TEXT(B496,"mmm yyyy"))</x:f>
      </x:c>
      <x:c r="D496" s="13"/>
      <x:c r="E496" s="13"/>
      <x:c r="F496" s="13"/>
      <x:c r="G496" s="13"/>
      <x:c r="H496" s="13"/>
      <x:c r="I496" s="77"/>
      <x:c r="J496" s="77"/>
      <x:c r="K496" s="78" t="str">
        <x:f>IF(AND(I496="",J496=""),"",N(I496)-N(J496))</x:f>
      </x:c>
      <x:c r="L496" s="13"/>
      <x:c r="M496" s="76" t="str">
        <x:f>IF(E496="","",XLOOKUP(E496,'Lists &amp; COA'!$L$47:$L$95,'Lists &amp; COA'!$M$47:$M$95,""))</x:f>
      </x:c>
      <x:c r="N496" s="76" t="str">
        <x:f>IF(M496="","",IFERROR(VLOOKUP(M496,'Lists &amp; COA'!$A$6:$C$39,2,FALSE),"Review"))</x:f>
      </x:c>
      <x:c r="O496" s="76" t="str">
        <x:f>IF(OR(B496="",E496=""),"",IF(M496="","Review",IF(L496="","Review",IF(L496=M496,"No","Yes"))))</x:f>
      </x:c>
      <x:c r="P496" s="13"/>
      <x:c r="Q496" s="13"/>
      <x:c r="R496" s="13"/>
      <x:c r="S496" s="13"/>
      <x:c r="T496" s="76" t="str">
        <x:f>IF(A496="","",IF(COUNTIF($A$7:$A$1006,A496)&gt;1,"Possible Duplicate","Unique"))</x:f>
      </x:c>
      <x:c r="U496" s="13"/>
      <x:c r="V496" s="13"/>
      <x:c r="W496" s="13"/>
      <x:c r="X496" s="14"/>
    </x:row>
    <x:row r="497">
      <x:c r="A497" s="13"/>
      <x:c r="B497" s="14"/>
      <x:c r="C497" s="76" t="str">
        <x:f>IF(B497="","",TEXT(B497,"mmm yyyy"))</x:f>
      </x:c>
      <x:c r="D497" s="13"/>
      <x:c r="E497" s="13"/>
      <x:c r="F497" s="13"/>
      <x:c r="G497" s="13"/>
      <x:c r="H497" s="13"/>
      <x:c r="I497" s="77"/>
      <x:c r="J497" s="77"/>
      <x:c r="K497" s="78" t="str">
        <x:f>IF(AND(I497="",J497=""),"",N(I497)-N(J497))</x:f>
      </x:c>
      <x:c r="L497" s="13"/>
      <x:c r="M497" s="76" t="str">
        <x:f>IF(E497="","",XLOOKUP(E497,'Lists &amp; COA'!$L$47:$L$95,'Lists &amp; COA'!$M$47:$M$95,""))</x:f>
      </x:c>
      <x:c r="N497" s="76" t="str">
        <x:f>IF(M497="","",IFERROR(VLOOKUP(M497,'Lists &amp; COA'!$A$6:$C$39,2,FALSE),"Review"))</x:f>
      </x:c>
      <x:c r="O497" s="76" t="str">
        <x:f>IF(OR(B497="",E497=""),"",IF(M497="","Review",IF(L497="","Review",IF(L497=M497,"No","Yes"))))</x:f>
      </x:c>
      <x:c r="P497" s="13"/>
      <x:c r="Q497" s="13"/>
      <x:c r="R497" s="13"/>
      <x:c r="S497" s="13"/>
      <x:c r="T497" s="76" t="str">
        <x:f>IF(A497="","",IF(COUNTIF($A$7:$A$1006,A497)&gt;1,"Possible Duplicate","Unique"))</x:f>
      </x:c>
      <x:c r="U497" s="13"/>
      <x:c r="V497" s="13"/>
      <x:c r="W497" s="13"/>
      <x:c r="X497" s="14"/>
    </x:row>
    <x:row r="498">
      <x:c r="A498" s="13"/>
      <x:c r="B498" s="14"/>
      <x:c r="C498" s="76" t="str">
        <x:f>IF(B498="","",TEXT(B498,"mmm yyyy"))</x:f>
      </x:c>
      <x:c r="D498" s="13"/>
      <x:c r="E498" s="13"/>
      <x:c r="F498" s="13"/>
      <x:c r="G498" s="13"/>
      <x:c r="H498" s="13"/>
      <x:c r="I498" s="77"/>
      <x:c r="J498" s="77"/>
      <x:c r="K498" s="78" t="str">
        <x:f>IF(AND(I498="",J498=""),"",N(I498)-N(J498))</x:f>
      </x:c>
      <x:c r="L498" s="13"/>
      <x:c r="M498" s="76" t="str">
        <x:f>IF(E498="","",XLOOKUP(E498,'Lists &amp; COA'!$L$47:$L$95,'Lists &amp; COA'!$M$47:$M$95,""))</x:f>
      </x:c>
      <x:c r="N498" s="76" t="str">
        <x:f>IF(M498="","",IFERROR(VLOOKUP(M498,'Lists &amp; COA'!$A$6:$C$39,2,FALSE),"Review"))</x:f>
      </x:c>
      <x:c r="O498" s="76" t="str">
        <x:f>IF(OR(B498="",E498=""),"",IF(M498="","Review",IF(L498="","Review",IF(L498=M498,"No","Yes"))))</x:f>
      </x:c>
      <x:c r="P498" s="13"/>
      <x:c r="Q498" s="13"/>
      <x:c r="R498" s="13"/>
      <x:c r="S498" s="13"/>
      <x:c r="T498" s="76" t="str">
        <x:f>IF(A498="","",IF(COUNTIF($A$7:$A$1006,A498)&gt;1,"Possible Duplicate","Unique"))</x:f>
      </x:c>
      <x:c r="U498" s="13"/>
      <x:c r="V498" s="13"/>
      <x:c r="W498" s="13"/>
      <x:c r="X498" s="14"/>
    </x:row>
    <x:row r="499">
      <x:c r="A499" s="13"/>
      <x:c r="B499" s="14"/>
      <x:c r="C499" s="76" t="str">
        <x:f>IF(B499="","",TEXT(B499,"mmm yyyy"))</x:f>
      </x:c>
      <x:c r="D499" s="13"/>
      <x:c r="E499" s="13"/>
      <x:c r="F499" s="13"/>
      <x:c r="G499" s="13"/>
      <x:c r="H499" s="13"/>
      <x:c r="I499" s="77"/>
      <x:c r="J499" s="77"/>
      <x:c r="K499" s="78" t="str">
        <x:f>IF(AND(I499="",J499=""),"",N(I499)-N(J499))</x:f>
      </x:c>
      <x:c r="L499" s="13"/>
      <x:c r="M499" s="76" t="str">
        <x:f>IF(E499="","",XLOOKUP(E499,'Lists &amp; COA'!$L$47:$L$95,'Lists &amp; COA'!$M$47:$M$95,""))</x:f>
      </x:c>
      <x:c r="N499" s="76" t="str">
        <x:f>IF(M499="","",IFERROR(VLOOKUP(M499,'Lists &amp; COA'!$A$6:$C$39,2,FALSE),"Review"))</x:f>
      </x:c>
      <x:c r="O499" s="76" t="str">
        <x:f>IF(OR(B499="",E499=""),"",IF(M499="","Review",IF(L499="","Review",IF(L499=M499,"No","Yes"))))</x:f>
      </x:c>
      <x:c r="P499" s="13"/>
      <x:c r="Q499" s="13"/>
      <x:c r="R499" s="13"/>
      <x:c r="S499" s="13"/>
      <x:c r="T499" s="76" t="str">
        <x:f>IF(A499="","",IF(COUNTIF($A$7:$A$1006,A499)&gt;1,"Possible Duplicate","Unique"))</x:f>
      </x:c>
      <x:c r="U499" s="13"/>
      <x:c r="V499" s="13"/>
      <x:c r="W499" s="13"/>
      <x:c r="X499" s="14"/>
    </x:row>
    <x:row r="500">
      <x:c r="A500" s="13"/>
      <x:c r="B500" s="14"/>
      <x:c r="C500" s="76" t="str">
        <x:f>IF(B500="","",TEXT(B500,"mmm yyyy"))</x:f>
      </x:c>
      <x:c r="D500" s="13"/>
      <x:c r="E500" s="13"/>
      <x:c r="F500" s="13"/>
      <x:c r="G500" s="13"/>
      <x:c r="H500" s="13"/>
      <x:c r="I500" s="77"/>
      <x:c r="J500" s="77"/>
      <x:c r="K500" s="78" t="str">
        <x:f>IF(AND(I500="",J500=""),"",N(I500)-N(J500))</x:f>
      </x:c>
      <x:c r="L500" s="13"/>
      <x:c r="M500" s="76" t="str">
        <x:f>IF(E500="","",XLOOKUP(E500,'Lists &amp; COA'!$L$47:$L$95,'Lists &amp; COA'!$M$47:$M$95,""))</x:f>
      </x:c>
      <x:c r="N500" s="76" t="str">
        <x:f>IF(M500="","",IFERROR(VLOOKUP(M500,'Lists &amp; COA'!$A$6:$C$39,2,FALSE),"Review"))</x:f>
      </x:c>
      <x:c r="O500" s="76" t="str">
        <x:f>IF(OR(B500="",E500=""),"",IF(M500="","Review",IF(L500="","Review",IF(L500=M500,"No","Yes"))))</x:f>
      </x:c>
      <x:c r="P500" s="13"/>
      <x:c r="Q500" s="13"/>
      <x:c r="R500" s="13"/>
      <x:c r="S500" s="13"/>
      <x:c r="T500" s="76" t="str">
        <x:f>IF(A500="","",IF(COUNTIF($A$7:$A$1006,A500)&gt;1,"Possible Duplicate","Unique"))</x:f>
      </x:c>
      <x:c r="U500" s="13"/>
      <x:c r="V500" s="13"/>
      <x:c r="W500" s="13"/>
      <x:c r="X500" s="14"/>
    </x:row>
    <x:row r="501">
      <x:c r="A501" s="13"/>
      <x:c r="B501" s="14"/>
      <x:c r="C501" s="76" t="str">
        <x:f>IF(B501="","",TEXT(B501,"mmm yyyy"))</x:f>
      </x:c>
      <x:c r="D501" s="13"/>
      <x:c r="E501" s="13"/>
      <x:c r="F501" s="13"/>
      <x:c r="G501" s="13"/>
      <x:c r="H501" s="13"/>
      <x:c r="I501" s="77"/>
      <x:c r="J501" s="77"/>
      <x:c r="K501" s="78" t="str">
        <x:f>IF(AND(I501="",J501=""),"",N(I501)-N(J501))</x:f>
      </x:c>
      <x:c r="L501" s="13"/>
      <x:c r="M501" s="76" t="str">
        <x:f>IF(E501="","",XLOOKUP(E501,'Lists &amp; COA'!$L$47:$L$95,'Lists &amp; COA'!$M$47:$M$95,""))</x:f>
      </x:c>
      <x:c r="N501" s="76" t="str">
        <x:f>IF(M501="","",IFERROR(VLOOKUP(M501,'Lists &amp; COA'!$A$6:$C$39,2,FALSE),"Review"))</x:f>
      </x:c>
      <x:c r="O501" s="76" t="str">
        <x:f>IF(OR(B501="",E501=""),"",IF(M501="","Review",IF(L501="","Review",IF(L501=M501,"No","Yes"))))</x:f>
      </x:c>
      <x:c r="P501" s="13"/>
      <x:c r="Q501" s="13"/>
      <x:c r="R501" s="13"/>
      <x:c r="S501" s="13"/>
      <x:c r="T501" s="76" t="str">
        <x:f>IF(A501="","",IF(COUNTIF($A$7:$A$1006,A501)&gt;1,"Possible Duplicate","Unique"))</x:f>
      </x:c>
      <x:c r="U501" s="13"/>
      <x:c r="V501" s="13"/>
      <x:c r="W501" s="13"/>
      <x:c r="X501" s="14"/>
    </x:row>
    <x:row r="502">
      <x:c r="A502" s="13"/>
      <x:c r="B502" s="14"/>
      <x:c r="C502" s="76" t="str">
        <x:f>IF(B502="","",TEXT(B502,"mmm yyyy"))</x:f>
      </x:c>
      <x:c r="D502" s="13"/>
      <x:c r="E502" s="13"/>
      <x:c r="F502" s="13"/>
      <x:c r="G502" s="13"/>
      <x:c r="H502" s="13"/>
      <x:c r="I502" s="77"/>
      <x:c r="J502" s="77"/>
      <x:c r="K502" s="78" t="str">
        <x:f>IF(AND(I502="",J502=""),"",N(I502)-N(J502))</x:f>
      </x:c>
      <x:c r="L502" s="13"/>
      <x:c r="M502" s="76" t="str">
        <x:f>IF(E502="","",XLOOKUP(E502,'Lists &amp; COA'!$L$47:$L$95,'Lists &amp; COA'!$M$47:$M$95,""))</x:f>
      </x:c>
      <x:c r="N502" s="76" t="str">
        <x:f>IF(M502="","",IFERROR(VLOOKUP(M502,'Lists &amp; COA'!$A$6:$C$39,2,FALSE),"Review"))</x:f>
      </x:c>
      <x:c r="O502" s="76" t="str">
        <x:f>IF(OR(B502="",E502=""),"",IF(M502="","Review",IF(L502="","Review",IF(L502=M502,"No","Yes"))))</x:f>
      </x:c>
      <x:c r="P502" s="13"/>
      <x:c r="Q502" s="13"/>
      <x:c r="R502" s="13"/>
      <x:c r="S502" s="13"/>
      <x:c r="T502" s="76" t="str">
        <x:f>IF(A502="","",IF(COUNTIF($A$7:$A$1006,A502)&gt;1,"Possible Duplicate","Unique"))</x:f>
      </x:c>
      <x:c r="U502" s="13"/>
      <x:c r="V502" s="13"/>
      <x:c r="W502" s="13"/>
      <x:c r="X502" s="14"/>
    </x:row>
    <x:row r="503">
      <x:c r="A503" s="13"/>
      <x:c r="B503" s="14"/>
      <x:c r="C503" s="76" t="str">
        <x:f>IF(B503="","",TEXT(B503,"mmm yyyy"))</x:f>
      </x:c>
      <x:c r="D503" s="13"/>
      <x:c r="E503" s="13"/>
      <x:c r="F503" s="13"/>
      <x:c r="G503" s="13"/>
      <x:c r="H503" s="13"/>
      <x:c r="I503" s="77"/>
      <x:c r="J503" s="77"/>
      <x:c r="K503" s="78" t="str">
        <x:f>IF(AND(I503="",J503=""),"",N(I503)-N(J503))</x:f>
      </x:c>
      <x:c r="L503" s="13"/>
      <x:c r="M503" s="76" t="str">
        <x:f>IF(E503="","",XLOOKUP(E503,'Lists &amp; COA'!$L$47:$L$95,'Lists &amp; COA'!$M$47:$M$95,""))</x:f>
      </x:c>
      <x:c r="N503" s="76" t="str">
        <x:f>IF(M503="","",IFERROR(VLOOKUP(M503,'Lists &amp; COA'!$A$6:$C$39,2,FALSE),"Review"))</x:f>
      </x:c>
      <x:c r="O503" s="76" t="str">
        <x:f>IF(OR(B503="",E503=""),"",IF(M503="","Review",IF(L503="","Review",IF(L503=M503,"No","Yes"))))</x:f>
      </x:c>
      <x:c r="P503" s="13"/>
      <x:c r="Q503" s="13"/>
      <x:c r="R503" s="13"/>
      <x:c r="S503" s="13"/>
      <x:c r="T503" s="76" t="str">
        <x:f>IF(A503="","",IF(COUNTIF($A$7:$A$1006,A503)&gt;1,"Possible Duplicate","Unique"))</x:f>
      </x:c>
      <x:c r="U503" s="13"/>
      <x:c r="V503" s="13"/>
      <x:c r="W503" s="13"/>
      <x:c r="X503" s="14"/>
    </x:row>
    <x:row r="504">
      <x:c r="A504" s="13"/>
      <x:c r="B504" s="14"/>
      <x:c r="C504" s="76" t="str">
        <x:f>IF(B504="","",TEXT(B504,"mmm yyyy"))</x:f>
      </x:c>
      <x:c r="D504" s="13"/>
      <x:c r="E504" s="13"/>
      <x:c r="F504" s="13"/>
      <x:c r="G504" s="13"/>
      <x:c r="H504" s="13"/>
      <x:c r="I504" s="77"/>
      <x:c r="J504" s="77"/>
      <x:c r="K504" s="78" t="str">
        <x:f>IF(AND(I504="",J504=""),"",N(I504)-N(J504))</x:f>
      </x:c>
      <x:c r="L504" s="13"/>
      <x:c r="M504" s="76" t="str">
        <x:f>IF(E504="","",XLOOKUP(E504,'Lists &amp; COA'!$L$47:$L$95,'Lists &amp; COA'!$M$47:$M$95,""))</x:f>
      </x:c>
      <x:c r="N504" s="76" t="str">
        <x:f>IF(M504="","",IFERROR(VLOOKUP(M504,'Lists &amp; COA'!$A$6:$C$39,2,FALSE),"Review"))</x:f>
      </x:c>
      <x:c r="O504" s="76" t="str">
        <x:f>IF(OR(B504="",E504=""),"",IF(M504="","Review",IF(L504="","Review",IF(L504=M504,"No","Yes"))))</x:f>
      </x:c>
      <x:c r="P504" s="13"/>
      <x:c r="Q504" s="13"/>
      <x:c r="R504" s="13"/>
      <x:c r="S504" s="13"/>
      <x:c r="T504" s="76" t="str">
        <x:f>IF(A504="","",IF(COUNTIF($A$7:$A$1006,A504)&gt;1,"Possible Duplicate","Unique"))</x:f>
      </x:c>
      <x:c r="U504" s="13"/>
      <x:c r="V504" s="13"/>
      <x:c r="W504" s="13"/>
      <x:c r="X504" s="14"/>
    </x:row>
    <x:row r="505">
      <x:c r="A505" s="13"/>
      <x:c r="B505" s="14"/>
      <x:c r="C505" s="76" t="str">
        <x:f>IF(B505="","",TEXT(B505,"mmm yyyy"))</x:f>
      </x:c>
      <x:c r="D505" s="13"/>
      <x:c r="E505" s="13"/>
      <x:c r="F505" s="13"/>
      <x:c r="G505" s="13"/>
      <x:c r="H505" s="13"/>
      <x:c r="I505" s="77"/>
      <x:c r="J505" s="77"/>
      <x:c r="K505" s="78" t="str">
        <x:f>IF(AND(I505="",J505=""),"",N(I505)-N(J505))</x:f>
      </x:c>
      <x:c r="L505" s="13"/>
      <x:c r="M505" s="76" t="str">
        <x:f>IF(E505="","",XLOOKUP(E505,'Lists &amp; COA'!$L$47:$L$95,'Lists &amp; COA'!$M$47:$M$95,""))</x:f>
      </x:c>
      <x:c r="N505" s="76" t="str">
        <x:f>IF(M505="","",IFERROR(VLOOKUP(M505,'Lists &amp; COA'!$A$6:$C$39,2,FALSE),"Review"))</x:f>
      </x:c>
      <x:c r="O505" s="76" t="str">
        <x:f>IF(OR(B505="",E505=""),"",IF(M505="","Review",IF(L505="","Review",IF(L505=M505,"No","Yes"))))</x:f>
      </x:c>
      <x:c r="P505" s="13"/>
      <x:c r="Q505" s="13"/>
      <x:c r="R505" s="13"/>
      <x:c r="S505" s="13"/>
      <x:c r="T505" s="76" t="str">
        <x:f>IF(A505="","",IF(COUNTIF($A$7:$A$1006,A505)&gt;1,"Possible Duplicate","Unique"))</x:f>
      </x:c>
      <x:c r="U505" s="13"/>
      <x:c r="V505" s="13"/>
      <x:c r="W505" s="13"/>
      <x:c r="X505" s="14"/>
    </x:row>
    <x:row r="506">
      <x:c r="A506" s="13"/>
      <x:c r="B506" s="14"/>
      <x:c r="C506" s="76" t="str">
        <x:f>IF(B506="","",TEXT(B506,"mmm yyyy"))</x:f>
      </x:c>
      <x:c r="D506" s="13"/>
      <x:c r="E506" s="13"/>
      <x:c r="F506" s="13"/>
      <x:c r="G506" s="13"/>
      <x:c r="H506" s="13"/>
      <x:c r="I506" s="77"/>
      <x:c r="J506" s="77"/>
      <x:c r="K506" s="78" t="str">
        <x:f>IF(AND(I506="",J506=""),"",N(I506)-N(J506))</x:f>
      </x:c>
      <x:c r="L506" s="13"/>
      <x:c r="M506" s="76" t="str">
        <x:f>IF(E506="","",XLOOKUP(E506,'Lists &amp; COA'!$L$47:$L$95,'Lists &amp; COA'!$M$47:$M$95,""))</x:f>
      </x:c>
      <x:c r="N506" s="76" t="str">
        <x:f>IF(M506="","",IFERROR(VLOOKUP(M506,'Lists &amp; COA'!$A$6:$C$39,2,FALSE),"Review"))</x:f>
      </x:c>
      <x:c r="O506" s="76" t="str">
        <x:f>IF(OR(B506="",E506=""),"",IF(M506="","Review",IF(L506="","Review",IF(L506=M506,"No","Yes"))))</x:f>
      </x:c>
      <x:c r="P506" s="13"/>
      <x:c r="Q506" s="13"/>
      <x:c r="R506" s="13"/>
      <x:c r="S506" s="13"/>
      <x:c r="T506" s="76" t="str">
        <x:f>IF(A506="","",IF(COUNTIF($A$7:$A$1006,A506)&gt;1,"Possible Duplicate","Unique"))</x:f>
      </x:c>
      <x:c r="U506" s="13"/>
      <x:c r="V506" s="13"/>
      <x:c r="W506" s="13"/>
      <x:c r="X506" s="14"/>
    </x:row>
    <x:row r="507">
      <x:c r="A507" s="13"/>
      <x:c r="B507" s="14"/>
      <x:c r="C507" s="76" t="str">
        <x:f>IF(B507="","",TEXT(B507,"mmm yyyy"))</x:f>
      </x:c>
      <x:c r="D507" s="13"/>
      <x:c r="E507" s="13"/>
      <x:c r="F507" s="13"/>
      <x:c r="G507" s="13"/>
      <x:c r="H507" s="13"/>
      <x:c r="I507" s="77"/>
      <x:c r="J507" s="77"/>
      <x:c r="K507" s="78" t="str">
        <x:f>IF(AND(I507="",J507=""),"",N(I507)-N(J507))</x:f>
      </x:c>
      <x:c r="L507" s="13"/>
      <x:c r="M507" s="76" t="str">
        <x:f>IF(E507="","",XLOOKUP(E507,'Lists &amp; COA'!$L$47:$L$95,'Lists &amp; COA'!$M$47:$M$95,""))</x:f>
      </x:c>
      <x:c r="N507" s="76" t="str">
        <x:f>IF(M507="","",IFERROR(VLOOKUP(M507,'Lists &amp; COA'!$A$6:$C$39,2,FALSE),"Review"))</x:f>
      </x:c>
      <x:c r="O507" s="76" t="str">
        <x:f>IF(OR(B507="",E507=""),"",IF(M507="","Review",IF(L507="","Review",IF(L507=M507,"No","Yes"))))</x:f>
      </x:c>
      <x:c r="P507" s="13"/>
      <x:c r="Q507" s="13"/>
      <x:c r="R507" s="13"/>
      <x:c r="S507" s="13"/>
      <x:c r="T507" s="76" t="str">
        <x:f>IF(A507="","",IF(COUNTIF($A$7:$A$1006,A507)&gt;1,"Possible Duplicate","Unique"))</x:f>
      </x:c>
      <x:c r="U507" s="13"/>
      <x:c r="V507" s="13"/>
      <x:c r="W507" s="13"/>
      <x:c r="X507" s="14"/>
    </x:row>
    <x:row r="508">
      <x:c r="A508" s="13"/>
      <x:c r="B508" s="14"/>
      <x:c r="C508" s="76" t="str">
        <x:f>IF(B508="","",TEXT(B508,"mmm yyyy"))</x:f>
      </x:c>
      <x:c r="D508" s="13"/>
      <x:c r="E508" s="13"/>
      <x:c r="F508" s="13"/>
      <x:c r="G508" s="13"/>
      <x:c r="H508" s="13"/>
      <x:c r="I508" s="77"/>
      <x:c r="J508" s="77"/>
      <x:c r="K508" s="78" t="str">
        <x:f>IF(AND(I508="",J508=""),"",N(I508)-N(J508))</x:f>
      </x:c>
      <x:c r="L508" s="13"/>
      <x:c r="M508" s="76" t="str">
        <x:f>IF(E508="","",XLOOKUP(E508,'Lists &amp; COA'!$L$47:$L$95,'Lists &amp; COA'!$M$47:$M$95,""))</x:f>
      </x:c>
      <x:c r="N508" s="76" t="str">
        <x:f>IF(M508="","",IFERROR(VLOOKUP(M508,'Lists &amp; COA'!$A$6:$C$39,2,FALSE),"Review"))</x:f>
      </x:c>
      <x:c r="O508" s="76" t="str">
        <x:f>IF(OR(B508="",E508=""),"",IF(M508="","Review",IF(L508="","Review",IF(L508=M508,"No","Yes"))))</x:f>
      </x:c>
      <x:c r="P508" s="13"/>
      <x:c r="Q508" s="13"/>
      <x:c r="R508" s="13"/>
      <x:c r="S508" s="13"/>
      <x:c r="T508" s="76" t="str">
        <x:f>IF(A508="","",IF(COUNTIF($A$7:$A$1006,A508)&gt;1,"Possible Duplicate","Unique"))</x:f>
      </x:c>
      <x:c r="U508" s="13"/>
      <x:c r="V508" s="13"/>
      <x:c r="W508" s="13"/>
      <x:c r="X508" s="14"/>
    </x:row>
    <x:row r="509">
      <x:c r="A509" s="13"/>
      <x:c r="B509" s="14"/>
      <x:c r="C509" s="76" t="str">
        <x:f>IF(B509="","",TEXT(B509,"mmm yyyy"))</x:f>
      </x:c>
      <x:c r="D509" s="13"/>
      <x:c r="E509" s="13"/>
      <x:c r="F509" s="13"/>
      <x:c r="G509" s="13"/>
      <x:c r="H509" s="13"/>
      <x:c r="I509" s="77"/>
      <x:c r="J509" s="77"/>
      <x:c r="K509" s="78" t="str">
        <x:f>IF(AND(I509="",J509=""),"",N(I509)-N(J509))</x:f>
      </x:c>
      <x:c r="L509" s="13"/>
      <x:c r="M509" s="76" t="str">
        <x:f>IF(E509="","",XLOOKUP(E509,'Lists &amp; COA'!$L$47:$L$95,'Lists &amp; COA'!$M$47:$M$95,""))</x:f>
      </x:c>
      <x:c r="N509" s="76" t="str">
        <x:f>IF(M509="","",IFERROR(VLOOKUP(M509,'Lists &amp; COA'!$A$6:$C$39,2,FALSE),"Review"))</x:f>
      </x:c>
      <x:c r="O509" s="76" t="str">
        <x:f>IF(OR(B509="",E509=""),"",IF(M509="","Review",IF(L509="","Review",IF(L509=M509,"No","Yes"))))</x:f>
      </x:c>
      <x:c r="P509" s="13"/>
      <x:c r="Q509" s="13"/>
      <x:c r="R509" s="13"/>
      <x:c r="S509" s="13"/>
      <x:c r="T509" s="76" t="str">
        <x:f>IF(A509="","",IF(COUNTIF($A$7:$A$1006,A509)&gt;1,"Possible Duplicate","Unique"))</x:f>
      </x:c>
      <x:c r="U509" s="13"/>
      <x:c r="V509" s="13"/>
      <x:c r="W509" s="13"/>
      <x:c r="X509" s="14"/>
    </x:row>
    <x:row r="510">
      <x:c r="A510" s="13"/>
      <x:c r="B510" s="14"/>
      <x:c r="C510" s="76" t="str">
        <x:f>IF(B510="","",TEXT(B510,"mmm yyyy"))</x:f>
      </x:c>
      <x:c r="D510" s="13"/>
      <x:c r="E510" s="13"/>
      <x:c r="F510" s="13"/>
      <x:c r="G510" s="13"/>
      <x:c r="H510" s="13"/>
      <x:c r="I510" s="77"/>
      <x:c r="J510" s="77"/>
      <x:c r="K510" s="78" t="str">
        <x:f>IF(AND(I510="",J510=""),"",N(I510)-N(J510))</x:f>
      </x:c>
      <x:c r="L510" s="13"/>
      <x:c r="M510" s="76" t="str">
        <x:f>IF(E510="","",XLOOKUP(E510,'Lists &amp; COA'!$L$47:$L$95,'Lists &amp; COA'!$M$47:$M$95,""))</x:f>
      </x:c>
      <x:c r="N510" s="76" t="str">
        <x:f>IF(M510="","",IFERROR(VLOOKUP(M510,'Lists &amp; COA'!$A$6:$C$39,2,FALSE),"Review"))</x:f>
      </x:c>
      <x:c r="O510" s="76" t="str">
        <x:f>IF(OR(B510="",E510=""),"",IF(M510="","Review",IF(L510="","Review",IF(L510=M510,"No","Yes"))))</x:f>
      </x:c>
      <x:c r="P510" s="13"/>
      <x:c r="Q510" s="13"/>
      <x:c r="R510" s="13"/>
      <x:c r="S510" s="13"/>
      <x:c r="T510" s="76" t="str">
        <x:f>IF(A510="","",IF(COUNTIF($A$7:$A$1006,A510)&gt;1,"Possible Duplicate","Unique"))</x:f>
      </x:c>
      <x:c r="U510" s="13"/>
      <x:c r="V510" s="13"/>
      <x:c r="W510" s="13"/>
      <x:c r="X510" s="14"/>
    </x:row>
    <x:row r="511">
      <x:c r="A511" s="13"/>
      <x:c r="B511" s="14"/>
      <x:c r="C511" s="76" t="str">
        <x:f>IF(B511="","",TEXT(B511,"mmm yyyy"))</x:f>
      </x:c>
      <x:c r="D511" s="13"/>
      <x:c r="E511" s="13"/>
      <x:c r="F511" s="13"/>
      <x:c r="G511" s="13"/>
      <x:c r="H511" s="13"/>
      <x:c r="I511" s="77"/>
      <x:c r="J511" s="77"/>
      <x:c r="K511" s="78" t="str">
        <x:f>IF(AND(I511="",J511=""),"",N(I511)-N(J511))</x:f>
      </x:c>
      <x:c r="L511" s="13"/>
      <x:c r="M511" s="76" t="str">
        <x:f>IF(E511="","",XLOOKUP(E511,'Lists &amp; COA'!$L$47:$L$95,'Lists &amp; COA'!$M$47:$M$95,""))</x:f>
      </x:c>
      <x:c r="N511" s="76" t="str">
        <x:f>IF(M511="","",IFERROR(VLOOKUP(M511,'Lists &amp; COA'!$A$6:$C$39,2,FALSE),"Review"))</x:f>
      </x:c>
      <x:c r="O511" s="76" t="str">
        <x:f>IF(OR(B511="",E511=""),"",IF(M511="","Review",IF(L511="","Review",IF(L511=M511,"No","Yes"))))</x:f>
      </x:c>
      <x:c r="P511" s="13"/>
      <x:c r="Q511" s="13"/>
      <x:c r="R511" s="13"/>
      <x:c r="S511" s="13"/>
      <x:c r="T511" s="76" t="str">
        <x:f>IF(A511="","",IF(COUNTIF($A$7:$A$1006,A511)&gt;1,"Possible Duplicate","Unique"))</x:f>
      </x:c>
      <x:c r="U511" s="13"/>
      <x:c r="V511" s="13"/>
      <x:c r="W511" s="13"/>
      <x:c r="X511" s="14"/>
    </x:row>
    <x:row r="512">
      <x:c r="A512" s="13"/>
      <x:c r="B512" s="14"/>
      <x:c r="C512" s="76" t="str">
        <x:f>IF(B512="","",TEXT(B512,"mmm yyyy"))</x:f>
      </x:c>
      <x:c r="D512" s="13"/>
      <x:c r="E512" s="13"/>
      <x:c r="F512" s="13"/>
      <x:c r="G512" s="13"/>
      <x:c r="H512" s="13"/>
      <x:c r="I512" s="77"/>
      <x:c r="J512" s="77"/>
      <x:c r="K512" s="78" t="str">
        <x:f>IF(AND(I512="",J512=""),"",N(I512)-N(J512))</x:f>
      </x:c>
      <x:c r="L512" s="13"/>
      <x:c r="M512" s="76" t="str">
        <x:f>IF(E512="","",XLOOKUP(E512,'Lists &amp; COA'!$L$47:$L$95,'Lists &amp; COA'!$M$47:$M$95,""))</x:f>
      </x:c>
      <x:c r="N512" s="76" t="str">
        <x:f>IF(M512="","",IFERROR(VLOOKUP(M512,'Lists &amp; COA'!$A$6:$C$39,2,FALSE),"Review"))</x:f>
      </x:c>
      <x:c r="O512" s="76" t="str">
        <x:f>IF(OR(B512="",E512=""),"",IF(M512="","Review",IF(L512="","Review",IF(L512=M512,"No","Yes"))))</x:f>
      </x:c>
      <x:c r="P512" s="13"/>
      <x:c r="Q512" s="13"/>
      <x:c r="R512" s="13"/>
      <x:c r="S512" s="13"/>
      <x:c r="T512" s="76" t="str">
        <x:f>IF(A512="","",IF(COUNTIF($A$7:$A$1006,A512)&gt;1,"Possible Duplicate","Unique"))</x:f>
      </x:c>
      <x:c r="U512" s="13"/>
      <x:c r="V512" s="13"/>
      <x:c r="W512" s="13"/>
      <x:c r="X512" s="14"/>
    </x:row>
    <x:row r="513">
      <x:c r="A513" s="13"/>
      <x:c r="B513" s="14"/>
      <x:c r="C513" s="76" t="str">
        <x:f>IF(B513="","",TEXT(B513,"mmm yyyy"))</x:f>
      </x:c>
      <x:c r="D513" s="13"/>
      <x:c r="E513" s="13"/>
      <x:c r="F513" s="13"/>
      <x:c r="G513" s="13"/>
      <x:c r="H513" s="13"/>
      <x:c r="I513" s="77"/>
      <x:c r="J513" s="77"/>
      <x:c r="K513" s="78" t="str">
        <x:f>IF(AND(I513="",J513=""),"",N(I513)-N(J513))</x:f>
      </x:c>
      <x:c r="L513" s="13"/>
      <x:c r="M513" s="76" t="str">
        <x:f>IF(E513="","",XLOOKUP(E513,'Lists &amp; COA'!$L$47:$L$95,'Lists &amp; COA'!$M$47:$M$95,""))</x:f>
      </x:c>
      <x:c r="N513" s="76" t="str">
        <x:f>IF(M513="","",IFERROR(VLOOKUP(M513,'Lists &amp; COA'!$A$6:$C$39,2,FALSE),"Review"))</x:f>
      </x:c>
      <x:c r="O513" s="76" t="str">
        <x:f>IF(OR(B513="",E513=""),"",IF(M513="","Review",IF(L513="","Review",IF(L513=M513,"No","Yes"))))</x:f>
      </x:c>
      <x:c r="P513" s="13"/>
      <x:c r="Q513" s="13"/>
      <x:c r="R513" s="13"/>
      <x:c r="S513" s="13"/>
      <x:c r="T513" s="76" t="str">
        <x:f>IF(A513="","",IF(COUNTIF($A$7:$A$1006,A513)&gt;1,"Possible Duplicate","Unique"))</x:f>
      </x:c>
      <x:c r="U513" s="13"/>
      <x:c r="V513" s="13"/>
      <x:c r="W513" s="13"/>
      <x:c r="X513" s="14"/>
    </x:row>
    <x:row r="514">
      <x:c r="A514" s="13"/>
      <x:c r="B514" s="14"/>
      <x:c r="C514" s="76" t="str">
        <x:f>IF(B514="","",TEXT(B514,"mmm yyyy"))</x:f>
      </x:c>
      <x:c r="D514" s="13"/>
      <x:c r="E514" s="13"/>
      <x:c r="F514" s="13"/>
      <x:c r="G514" s="13"/>
      <x:c r="H514" s="13"/>
      <x:c r="I514" s="77"/>
      <x:c r="J514" s="77"/>
      <x:c r="K514" s="78" t="str">
        <x:f>IF(AND(I514="",J514=""),"",N(I514)-N(J514))</x:f>
      </x:c>
      <x:c r="L514" s="13"/>
      <x:c r="M514" s="76" t="str">
        <x:f>IF(E514="","",XLOOKUP(E514,'Lists &amp; COA'!$L$47:$L$95,'Lists &amp; COA'!$M$47:$M$95,""))</x:f>
      </x:c>
      <x:c r="N514" s="76" t="str">
        <x:f>IF(M514="","",IFERROR(VLOOKUP(M514,'Lists &amp; COA'!$A$6:$C$39,2,FALSE),"Review"))</x:f>
      </x:c>
      <x:c r="O514" s="76" t="str">
        <x:f>IF(OR(B514="",E514=""),"",IF(M514="","Review",IF(L514="","Review",IF(L514=M514,"No","Yes"))))</x:f>
      </x:c>
      <x:c r="P514" s="13"/>
      <x:c r="Q514" s="13"/>
      <x:c r="R514" s="13"/>
      <x:c r="S514" s="13"/>
      <x:c r="T514" s="76" t="str">
        <x:f>IF(A514="","",IF(COUNTIF($A$7:$A$1006,A514)&gt;1,"Possible Duplicate","Unique"))</x:f>
      </x:c>
      <x:c r="U514" s="13"/>
      <x:c r="V514" s="13"/>
      <x:c r="W514" s="13"/>
      <x:c r="X514" s="14"/>
    </x:row>
    <x:row r="515">
      <x:c r="A515" s="13"/>
      <x:c r="B515" s="14"/>
      <x:c r="C515" s="76" t="str">
        <x:f>IF(B515="","",TEXT(B515,"mmm yyyy"))</x:f>
      </x:c>
      <x:c r="D515" s="13"/>
      <x:c r="E515" s="13"/>
      <x:c r="F515" s="13"/>
      <x:c r="G515" s="13"/>
      <x:c r="H515" s="13"/>
      <x:c r="I515" s="77"/>
      <x:c r="J515" s="77"/>
      <x:c r="K515" s="78" t="str">
        <x:f>IF(AND(I515="",J515=""),"",N(I515)-N(J515))</x:f>
      </x:c>
      <x:c r="L515" s="13"/>
      <x:c r="M515" s="76" t="str">
        <x:f>IF(E515="","",XLOOKUP(E515,'Lists &amp; COA'!$L$47:$L$95,'Lists &amp; COA'!$M$47:$M$95,""))</x:f>
      </x:c>
      <x:c r="N515" s="76" t="str">
        <x:f>IF(M515="","",IFERROR(VLOOKUP(M515,'Lists &amp; COA'!$A$6:$C$39,2,FALSE),"Review"))</x:f>
      </x:c>
      <x:c r="O515" s="76" t="str">
        <x:f>IF(OR(B515="",E515=""),"",IF(M515="","Review",IF(L515="","Review",IF(L515=M515,"No","Yes"))))</x:f>
      </x:c>
      <x:c r="P515" s="13"/>
      <x:c r="Q515" s="13"/>
      <x:c r="R515" s="13"/>
      <x:c r="S515" s="13"/>
      <x:c r="T515" s="76" t="str">
        <x:f>IF(A515="","",IF(COUNTIF($A$7:$A$1006,A515)&gt;1,"Possible Duplicate","Unique"))</x:f>
      </x:c>
      <x:c r="U515" s="13"/>
      <x:c r="V515" s="13"/>
      <x:c r="W515" s="13"/>
      <x:c r="X515" s="14"/>
    </x:row>
    <x:row r="516">
      <x:c r="A516" s="13"/>
      <x:c r="B516" s="14"/>
      <x:c r="C516" s="76" t="str">
        <x:f>IF(B516="","",TEXT(B516,"mmm yyyy"))</x:f>
      </x:c>
      <x:c r="D516" s="13"/>
      <x:c r="E516" s="13"/>
      <x:c r="F516" s="13"/>
      <x:c r="G516" s="13"/>
      <x:c r="H516" s="13"/>
      <x:c r="I516" s="77"/>
      <x:c r="J516" s="77"/>
      <x:c r="K516" s="78" t="str">
        <x:f>IF(AND(I516="",J516=""),"",N(I516)-N(J516))</x:f>
      </x:c>
      <x:c r="L516" s="13"/>
      <x:c r="M516" s="76" t="str">
        <x:f>IF(E516="","",XLOOKUP(E516,'Lists &amp; COA'!$L$47:$L$95,'Lists &amp; COA'!$M$47:$M$95,""))</x:f>
      </x:c>
      <x:c r="N516" s="76" t="str">
        <x:f>IF(M516="","",IFERROR(VLOOKUP(M516,'Lists &amp; COA'!$A$6:$C$39,2,FALSE),"Review"))</x:f>
      </x:c>
      <x:c r="O516" s="76" t="str">
        <x:f>IF(OR(B516="",E516=""),"",IF(M516="","Review",IF(L516="","Review",IF(L516=M516,"No","Yes"))))</x:f>
      </x:c>
      <x:c r="P516" s="13"/>
      <x:c r="Q516" s="13"/>
      <x:c r="R516" s="13"/>
      <x:c r="S516" s="13"/>
      <x:c r="T516" s="76" t="str">
        <x:f>IF(A516="","",IF(COUNTIF($A$7:$A$1006,A516)&gt;1,"Possible Duplicate","Unique"))</x:f>
      </x:c>
      <x:c r="U516" s="13"/>
      <x:c r="V516" s="13"/>
      <x:c r="W516" s="13"/>
      <x:c r="X516" s="14"/>
    </x:row>
    <x:row r="517">
      <x:c r="A517" s="13"/>
      <x:c r="B517" s="14"/>
      <x:c r="C517" s="76" t="str">
        <x:f>IF(B517="","",TEXT(B517,"mmm yyyy"))</x:f>
      </x:c>
      <x:c r="D517" s="13"/>
      <x:c r="E517" s="13"/>
      <x:c r="F517" s="13"/>
      <x:c r="G517" s="13"/>
      <x:c r="H517" s="13"/>
      <x:c r="I517" s="77"/>
      <x:c r="J517" s="77"/>
      <x:c r="K517" s="78" t="str">
        <x:f>IF(AND(I517="",J517=""),"",N(I517)-N(J517))</x:f>
      </x:c>
      <x:c r="L517" s="13"/>
      <x:c r="M517" s="76" t="str">
        <x:f>IF(E517="","",XLOOKUP(E517,'Lists &amp; COA'!$L$47:$L$95,'Lists &amp; COA'!$M$47:$M$95,""))</x:f>
      </x:c>
      <x:c r="N517" s="76" t="str">
        <x:f>IF(M517="","",IFERROR(VLOOKUP(M517,'Lists &amp; COA'!$A$6:$C$39,2,FALSE),"Review"))</x:f>
      </x:c>
      <x:c r="O517" s="76" t="str">
        <x:f>IF(OR(B517="",E517=""),"",IF(M517="","Review",IF(L517="","Review",IF(L517=M517,"No","Yes"))))</x:f>
      </x:c>
      <x:c r="P517" s="13"/>
      <x:c r="Q517" s="13"/>
      <x:c r="R517" s="13"/>
      <x:c r="S517" s="13"/>
      <x:c r="T517" s="76" t="str">
        <x:f>IF(A517="","",IF(COUNTIF($A$7:$A$1006,A517)&gt;1,"Possible Duplicate","Unique"))</x:f>
      </x:c>
      <x:c r="U517" s="13"/>
      <x:c r="V517" s="13"/>
      <x:c r="W517" s="13"/>
      <x:c r="X517" s="14"/>
    </x:row>
    <x:row r="518">
      <x:c r="A518" s="13"/>
      <x:c r="B518" s="14"/>
      <x:c r="C518" s="76" t="str">
        <x:f>IF(B518="","",TEXT(B518,"mmm yyyy"))</x:f>
      </x:c>
      <x:c r="D518" s="13"/>
      <x:c r="E518" s="13"/>
      <x:c r="F518" s="13"/>
      <x:c r="G518" s="13"/>
      <x:c r="H518" s="13"/>
      <x:c r="I518" s="77"/>
      <x:c r="J518" s="77"/>
      <x:c r="K518" s="78" t="str">
        <x:f>IF(AND(I518="",J518=""),"",N(I518)-N(J518))</x:f>
      </x:c>
      <x:c r="L518" s="13"/>
      <x:c r="M518" s="76" t="str">
        <x:f>IF(E518="","",XLOOKUP(E518,'Lists &amp; COA'!$L$47:$L$95,'Lists &amp; COA'!$M$47:$M$95,""))</x:f>
      </x:c>
      <x:c r="N518" s="76" t="str">
        <x:f>IF(M518="","",IFERROR(VLOOKUP(M518,'Lists &amp; COA'!$A$6:$C$39,2,FALSE),"Review"))</x:f>
      </x:c>
      <x:c r="O518" s="76" t="str">
        <x:f>IF(OR(B518="",E518=""),"",IF(M518="","Review",IF(L518="","Review",IF(L518=M518,"No","Yes"))))</x:f>
      </x:c>
      <x:c r="P518" s="13"/>
      <x:c r="Q518" s="13"/>
      <x:c r="R518" s="13"/>
      <x:c r="S518" s="13"/>
      <x:c r="T518" s="76" t="str">
        <x:f>IF(A518="","",IF(COUNTIF($A$7:$A$1006,A518)&gt;1,"Possible Duplicate","Unique"))</x:f>
      </x:c>
      <x:c r="U518" s="13"/>
      <x:c r="V518" s="13"/>
      <x:c r="W518" s="13"/>
      <x:c r="X518" s="14"/>
    </x:row>
    <x:row r="519">
      <x:c r="A519" s="13"/>
      <x:c r="B519" s="14"/>
      <x:c r="C519" s="76" t="str">
        <x:f>IF(B519="","",TEXT(B519,"mmm yyyy"))</x:f>
      </x:c>
      <x:c r="D519" s="13"/>
      <x:c r="E519" s="13"/>
      <x:c r="F519" s="13"/>
      <x:c r="G519" s="13"/>
      <x:c r="H519" s="13"/>
      <x:c r="I519" s="77"/>
      <x:c r="J519" s="77"/>
      <x:c r="K519" s="78" t="str">
        <x:f>IF(AND(I519="",J519=""),"",N(I519)-N(J519))</x:f>
      </x:c>
      <x:c r="L519" s="13"/>
      <x:c r="M519" s="76" t="str">
        <x:f>IF(E519="","",XLOOKUP(E519,'Lists &amp; COA'!$L$47:$L$95,'Lists &amp; COA'!$M$47:$M$95,""))</x:f>
      </x:c>
      <x:c r="N519" s="76" t="str">
        <x:f>IF(M519="","",IFERROR(VLOOKUP(M519,'Lists &amp; COA'!$A$6:$C$39,2,FALSE),"Review"))</x:f>
      </x:c>
      <x:c r="O519" s="76" t="str">
        <x:f>IF(OR(B519="",E519=""),"",IF(M519="","Review",IF(L519="","Review",IF(L519=M519,"No","Yes"))))</x:f>
      </x:c>
      <x:c r="P519" s="13"/>
      <x:c r="Q519" s="13"/>
      <x:c r="R519" s="13"/>
      <x:c r="S519" s="13"/>
      <x:c r="T519" s="76" t="str">
        <x:f>IF(A519="","",IF(COUNTIF($A$7:$A$1006,A519)&gt;1,"Possible Duplicate","Unique"))</x:f>
      </x:c>
      <x:c r="U519" s="13"/>
      <x:c r="V519" s="13"/>
      <x:c r="W519" s="13"/>
      <x:c r="X519" s="14"/>
    </x:row>
    <x:row r="520">
      <x:c r="A520" s="13"/>
      <x:c r="B520" s="14"/>
      <x:c r="C520" s="76" t="str">
        <x:f>IF(B520="","",TEXT(B520,"mmm yyyy"))</x:f>
      </x:c>
      <x:c r="D520" s="13"/>
      <x:c r="E520" s="13"/>
      <x:c r="F520" s="13"/>
      <x:c r="G520" s="13"/>
      <x:c r="H520" s="13"/>
      <x:c r="I520" s="77"/>
      <x:c r="J520" s="77"/>
      <x:c r="K520" s="78" t="str">
        <x:f>IF(AND(I520="",J520=""),"",N(I520)-N(J520))</x:f>
      </x:c>
      <x:c r="L520" s="13"/>
      <x:c r="M520" s="76" t="str">
        <x:f>IF(E520="","",XLOOKUP(E520,'Lists &amp; COA'!$L$47:$L$95,'Lists &amp; COA'!$M$47:$M$95,""))</x:f>
      </x:c>
      <x:c r="N520" s="76" t="str">
        <x:f>IF(M520="","",IFERROR(VLOOKUP(M520,'Lists &amp; COA'!$A$6:$C$39,2,FALSE),"Review"))</x:f>
      </x:c>
      <x:c r="O520" s="76" t="str">
        <x:f>IF(OR(B520="",E520=""),"",IF(M520="","Review",IF(L520="","Review",IF(L520=M520,"No","Yes"))))</x:f>
      </x:c>
      <x:c r="P520" s="13"/>
      <x:c r="Q520" s="13"/>
      <x:c r="R520" s="13"/>
      <x:c r="S520" s="13"/>
      <x:c r="T520" s="76" t="str">
        <x:f>IF(A520="","",IF(COUNTIF($A$7:$A$1006,A520)&gt;1,"Possible Duplicate","Unique"))</x:f>
      </x:c>
      <x:c r="U520" s="13"/>
      <x:c r="V520" s="13"/>
      <x:c r="W520" s="13"/>
      <x:c r="X520" s="14"/>
    </x:row>
    <x:row r="521">
      <x:c r="A521" s="13"/>
      <x:c r="B521" s="14"/>
      <x:c r="C521" s="76" t="str">
        <x:f>IF(B521="","",TEXT(B521,"mmm yyyy"))</x:f>
      </x:c>
      <x:c r="D521" s="13"/>
      <x:c r="E521" s="13"/>
      <x:c r="F521" s="13"/>
      <x:c r="G521" s="13"/>
      <x:c r="H521" s="13"/>
      <x:c r="I521" s="77"/>
      <x:c r="J521" s="77"/>
      <x:c r="K521" s="78" t="str">
        <x:f>IF(AND(I521="",J521=""),"",N(I521)-N(J521))</x:f>
      </x:c>
      <x:c r="L521" s="13"/>
      <x:c r="M521" s="76" t="str">
        <x:f>IF(E521="","",XLOOKUP(E521,'Lists &amp; COA'!$L$47:$L$95,'Lists &amp; COA'!$M$47:$M$95,""))</x:f>
      </x:c>
      <x:c r="N521" s="76" t="str">
        <x:f>IF(M521="","",IFERROR(VLOOKUP(M521,'Lists &amp; COA'!$A$6:$C$39,2,FALSE),"Review"))</x:f>
      </x:c>
      <x:c r="O521" s="76" t="str">
        <x:f>IF(OR(B521="",E521=""),"",IF(M521="","Review",IF(L521="","Review",IF(L521=M521,"No","Yes"))))</x:f>
      </x:c>
      <x:c r="P521" s="13"/>
      <x:c r="Q521" s="13"/>
      <x:c r="R521" s="13"/>
      <x:c r="S521" s="13"/>
      <x:c r="T521" s="76" t="str">
        <x:f>IF(A521="","",IF(COUNTIF($A$7:$A$1006,A521)&gt;1,"Possible Duplicate","Unique"))</x:f>
      </x:c>
      <x:c r="U521" s="13"/>
      <x:c r="V521" s="13"/>
      <x:c r="W521" s="13"/>
      <x:c r="X521" s="14"/>
    </x:row>
    <x:row r="522">
      <x:c r="A522" s="13"/>
      <x:c r="B522" s="14"/>
      <x:c r="C522" s="76" t="str">
        <x:f>IF(B522="","",TEXT(B522,"mmm yyyy"))</x:f>
      </x:c>
      <x:c r="D522" s="13"/>
      <x:c r="E522" s="13"/>
      <x:c r="F522" s="13"/>
      <x:c r="G522" s="13"/>
      <x:c r="H522" s="13"/>
      <x:c r="I522" s="77"/>
      <x:c r="J522" s="77"/>
      <x:c r="K522" s="78" t="str">
        <x:f>IF(AND(I522="",J522=""),"",N(I522)-N(J522))</x:f>
      </x:c>
      <x:c r="L522" s="13"/>
      <x:c r="M522" s="76" t="str">
        <x:f>IF(E522="","",XLOOKUP(E522,'Lists &amp; COA'!$L$47:$L$95,'Lists &amp; COA'!$M$47:$M$95,""))</x:f>
      </x:c>
      <x:c r="N522" s="76" t="str">
        <x:f>IF(M522="","",IFERROR(VLOOKUP(M522,'Lists &amp; COA'!$A$6:$C$39,2,FALSE),"Review"))</x:f>
      </x:c>
      <x:c r="O522" s="76" t="str">
        <x:f>IF(OR(B522="",E522=""),"",IF(M522="","Review",IF(L522="","Review",IF(L522=M522,"No","Yes"))))</x:f>
      </x:c>
      <x:c r="P522" s="13"/>
      <x:c r="Q522" s="13"/>
      <x:c r="R522" s="13"/>
      <x:c r="S522" s="13"/>
      <x:c r="T522" s="76" t="str">
        <x:f>IF(A522="","",IF(COUNTIF($A$7:$A$1006,A522)&gt;1,"Possible Duplicate","Unique"))</x:f>
      </x:c>
      <x:c r="U522" s="13"/>
      <x:c r="V522" s="13"/>
      <x:c r="W522" s="13"/>
      <x:c r="X522" s="14"/>
    </x:row>
    <x:row r="523">
      <x:c r="A523" s="13"/>
      <x:c r="B523" s="14"/>
      <x:c r="C523" s="76" t="str">
        <x:f>IF(B523="","",TEXT(B523,"mmm yyyy"))</x:f>
      </x:c>
      <x:c r="D523" s="13"/>
      <x:c r="E523" s="13"/>
      <x:c r="F523" s="13"/>
      <x:c r="G523" s="13"/>
      <x:c r="H523" s="13"/>
      <x:c r="I523" s="77"/>
      <x:c r="J523" s="77"/>
      <x:c r="K523" s="78" t="str">
        <x:f>IF(AND(I523="",J523=""),"",N(I523)-N(J523))</x:f>
      </x:c>
      <x:c r="L523" s="13"/>
      <x:c r="M523" s="76" t="str">
        <x:f>IF(E523="","",XLOOKUP(E523,'Lists &amp; COA'!$L$47:$L$95,'Lists &amp; COA'!$M$47:$M$95,""))</x:f>
      </x:c>
      <x:c r="N523" s="76" t="str">
        <x:f>IF(M523="","",IFERROR(VLOOKUP(M523,'Lists &amp; COA'!$A$6:$C$39,2,FALSE),"Review"))</x:f>
      </x:c>
      <x:c r="O523" s="76" t="str">
        <x:f>IF(OR(B523="",E523=""),"",IF(M523="","Review",IF(L523="","Review",IF(L523=M523,"No","Yes"))))</x:f>
      </x:c>
      <x:c r="P523" s="13"/>
      <x:c r="Q523" s="13"/>
      <x:c r="R523" s="13"/>
      <x:c r="S523" s="13"/>
      <x:c r="T523" s="76" t="str">
        <x:f>IF(A523="","",IF(COUNTIF($A$7:$A$1006,A523)&gt;1,"Possible Duplicate","Unique"))</x:f>
      </x:c>
      <x:c r="U523" s="13"/>
      <x:c r="V523" s="13"/>
      <x:c r="W523" s="13"/>
      <x:c r="X523" s="14"/>
    </x:row>
    <x:row r="524">
      <x:c r="A524" s="13"/>
      <x:c r="B524" s="14"/>
      <x:c r="C524" s="76" t="str">
        <x:f>IF(B524="","",TEXT(B524,"mmm yyyy"))</x:f>
      </x:c>
      <x:c r="D524" s="13"/>
      <x:c r="E524" s="13"/>
      <x:c r="F524" s="13"/>
      <x:c r="G524" s="13"/>
      <x:c r="H524" s="13"/>
      <x:c r="I524" s="77"/>
      <x:c r="J524" s="77"/>
      <x:c r="K524" s="78" t="str">
        <x:f>IF(AND(I524="",J524=""),"",N(I524)-N(J524))</x:f>
      </x:c>
      <x:c r="L524" s="13"/>
      <x:c r="M524" s="76" t="str">
        <x:f>IF(E524="","",XLOOKUP(E524,'Lists &amp; COA'!$L$47:$L$95,'Lists &amp; COA'!$M$47:$M$95,""))</x:f>
      </x:c>
      <x:c r="N524" s="76" t="str">
        <x:f>IF(M524="","",IFERROR(VLOOKUP(M524,'Lists &amp; COA'!$A$6:$C$39,2,FALSE),"Review"))</x:f>
      </x:c>
      <x:c r="O524" s="76" t="str">
        <x:f>IF(OR(B524="",E524=""),"",IF(M524="","Review",IF(L524="","Review",IF(L524=M524,"No","Yes"))))</x:f>
      </x:c>
      <x:c r="P524" s="13"/>
      <x:c r="Q524" s="13"/>
      <x:c r="R524" s="13"/>
      <x:c r="S524" s="13"/>
      <x:c r="T524" s="76" t="str">
        <x:f>IF(A524="","",IF(COUNTIF($A$7:$A$1006,A524)&gt;1,"Possible Duplicate","Unique"))</x:f>
      </x:c>
      <x:c r="U524" s="13"/>
      <x:c r="V524" s="13"/>
      <x:c r="W524" s="13"/>
      <x:c r="X524" s="14"/>
    </x:row>
    <x:row r="525">
      <x:c r="A525" s="13"/>
      <x:c r="B525" s="14"/>
      <x:c r="C525" s="76" t="str">
        <x:f>IF(B525="","",TEXT(B525,"mmm yyyy"))</x:f>
      </x:c>
      <x:c r="D525" s="13"/>
      <x:c r="E525" s="13"/>
      <x:c r="F525" s="13"/>
      <x:c r="G525" s="13"/>
      <x:c r="H525" s="13"/>
      <x:c r="I525" s="77"/>
      <x:c r="J525" s="77"/>
      <x:c r="K525" s="78" t="str">
        <x:f>IF(AND(I525="",J525=""),"",N(I525)-N(J525))</x:f>
      </x:c>
      <x:c r="L525" s="13"/>
      <x:c r="M525" s="76" t="str">
        <x:f>IF(E525="","",XLOOKUP(E525,'Lists &amp; COA'!$L$47:$L$95,'Lists &amp; COA'!$M$47:$M$95,""))</x:f>
      </x:c>
      <x:c r="N525" s="76" t="str">
        <x:f>IF(M525="","",IFERROR(VLOOKUP(M525,'Lists &amp; COA'!$A$6:$C$39,2,FALSE),"Review"))</x:f>
      </x:c>
      <x:c r="O525" s="76" t="str">
        <x:f>IF(OR(B525="",E525=""),"",IF(M525="","Review",IF(L525="","Review",IF(L525=M525,"No","Yes"))))</x:f>
      </x:c>
      <x:c r="P525" s="13"/>
      <x:c r="Q525" s="13"/>
      <x:c r="R525" s="13"/>
      <x:c r="S525" s="13"/>
      <x:c r="T525" s="76" t="str">
        <x:f>IF(A525="","",IF(COUNTIF($A$7:$A$1006,A525)&gt;1,"Possible Duplicate","Unique"))</x:f>
      </x:c>
      <x:c r="U525" s="13"/>
      <x:c r="V525" s="13"/>
      <x:c r="W525" s="13"/>
      <x:c r="X525" s="14"/>
    </x:row>
    <x:row r="526">
      <x:c r="A526" s="13"/>
      <x:c r="B526" s="14"/>
      <x:c r="C526" s="76" t="str">
        <x:f>IF(B526="","",TEXT(B526,"mmm yyyy"))</x:f>
      </x:c>
      <x:c r="D526" s="13"/>
      <x:c r="E526" s="13"/>
      <x:c r="F526" s="13"/>
      <x:c r="G526" s="13"/>
      <x:c r="H526" s="13"/>
      <x:c r="I526" s="77"/>
      <x:c r="J526" s="77"/>
      <x:c r="K526" s="78" t="str">
        <x:f>IF(AND(I526="",J526=""),"",N(I526)-N(J526))</x:f>
      </x:c>
      <x:c r="L526" s="13"/>
      <x:c r="M526" s="76" t="str">
        <x:f>IF(E526="","",XLOOKUP(E526,'Lists &amp; COA'!$L$47:$L$95,'Lists &amp; COA'!$M$47:$M$95,""))</x:f>
      </x:c>
      <x:c r="N526" s="76" t="str">
        <x:f>IF(M526="","",IFERROR(VLOOKUP(M526,'Lists &amp; COA'!$A$6:$C$39,2,FALSE),"Review"))</x:f>
      </x:c>
      <x:c r="O526" s="76" t="str">
        <x:f>IF(OR(B526="",E526=""),"",IF(M526="","Review",IF(L526="","Review",IF(L526=M526,"No","Yes"))))</x:f>
      </x:c>
      <x:c r="P526" s="13"/>
      <x:c r="Q526" s="13"/>
      <x:c r="R526" s="13"/>
      <x:c r="S526" s="13"/>
      <x:c r="T526" s="76" t="str">
        <x:f>IF(A526="","",IF(COUNTIF($A$7:$A$1006,A526)&gt;1,"Possible Duplicate","Unique"))</x:f>
      </x:c>
      <x:c r="U526" s="13"/>
      <x:c r="V526" s="13"/>
      <x:c r="W526" s="13"/>
      <x:c r="X526" s="14"/>
    </x:row>
    <x:row r="527">
      <x:c r="A527" s="13"/>
      <x:c r="B527" s="14"/>
      <x:c r="C527" s="76" t="str">
        <x:f>IF(B527="","",TEXT(B527,"mmm yyyy"))</x:f>
      </x:c>
      <x:c r="D527" s="13"/>
      <x:c r="E527" s="13"/>
      <x:c r="F527" s="13"/>
      <x:c r="G527" s="13"/>
      <x:c r="H527" s="13"/>
      <x:c r="I527" s="77"/>
      <x:c r="J527" s="77"/>
      <x:c r="K527" s="78" t="str">
        <x:f>IF(AND(I527="",J527=""),"",N(I527)-N(J527))</x:f>
      </x:c>
      <x:c r="L527" s="13"/>
      <x:c r="M527" s="76" t="str">
        <x:f>IF(E527="","",XLOOKUP(E527,'Lists &amp; COA'!$L$47:$L$95,'Lists &amp; COA'!$M$47:$M$95,""))</x:f>
      </x:c>
      <x:c r="N527" s="76" t="str">
        <x:f>IF(M527="","",IFERROR(VLOOKUP(M527,'Lists &amp; COA'!$A$6:$C$39,2,FALSE),"Review"))</x:f>
      </x:c>
      <x:c r="O527" s="76" t="str">
        <x:f>IF(OR(B527="",E527=""),"",IF(M527="","Review",IF(L527="","Review",IF(L527=M527,"No","Yes"))))</x:f>
      </x:c>
      <x:c r="P527" s="13"/>
      <x:c r="Q527" s="13"/>
      <x:c r="R527" s="13"/>
      <x:c r="S527" s="13"/>
      <x:c r="T527" s="76" t="str">
        <x:f>IF(A527="","",IF(COUNTIF($A$7:$A$1006,A527)&gt;1,"Possible Duplicate","Unique"))</x:f>
      </x:c>
      <x:c r="U527" s="13"/>
      <x:c r="V527" s="13"/>
      <x:c r="W527" s="13"/>
      <x:c r="X527" s="14"/>
    </x:row>
    <x:row r="528">
      <x:c r="A528" s="13"/>
      <x:c r="B528" s="14"/>
      <x:c r="C528" s="76" t="str">
        <x:f>IF(B528="","",TEXT(B528,"mmm yyyy"))</x:f>
      </x:c>
      <x:c r="D528" s="13"/>
      <x:c r="E528" s="13"/>
      <x:c r="F528" s="13"/>
      <x:c r="G528" s="13"/>
      <x:c r="H528" s="13"/>
      <x:c r="I528" s="77"/>
      <x:c r="J528" s="77"/>
      <x:c r="K528" s="78" t="str">
        <x:f>IF(AND(I528="",J528=""),"",N(I528)-N(J528))</x:f>
      </x:c>
      <x:c r="L528" s="13"/>
      <x:c r="M528" s="76" t="str">
        <x:f>IF(E528="","",XLOOKUP(E528,'Lists &amp; COA'!$L$47:$L$95,'Lists &amp; COA'!$M$47:$M$95,""))</x:f>
      </x:c>
      <x:c r="N528" s="76" t="str">
        <x:f>IF(M528="","",IFERROR(VLOOKUP(M528,'Lists &amp; COA'!$A$6:$C$39,2,FALSE),"Review"))</x:f>
      </x:c>
      <x:c r="O528" s="76" t="str">
        <x:f>IF(OR(B528="",E528=""),"",IF(M528="","Review",IF(L528="","Review",IF(L528=M528,"No","Yes"))))</x:f>
      </x:c>
      <x:c r="P528" s="13"/>
      <x:c r="Q528" s="13"/>
      <x:c r="R528" s="13"/>
      <x:c r="S528" s="13"/>
      <x:c r="T528" s="76" t="str">
        <x:f>IF(A528="","",IF(COUNTIF($A$7:$A$1006,A528)&gt;1,"Possible Duplicate","Unique"))</x:f>
      </x:c>
      <x:c r="U528" s="13"/>
      <x:c r="V528" s="13"/>
      <x:c r="W528" s="13"/>
      <x:c r="X528" s="14"/>
    </x:row>
    <x:row r="529">
      <x:c r="A529" s="13"/>
      <x:c r="B529" s="14"/>
      <x:c r="C529" s="76" t="str">
        <x:f>IF(B529="","",TEXT(B529,"mmm yyyy"))</x:f>
      </x:c>
      <x:c r="D529" s="13"/>
      <x:c r="E529" s="13"/>
      <x:c r="F529" s="13"/>
      <x:c r="G529" s="13"/>
      <x:c r="H529" s="13"/>
      <x:c r="I529" s="77"/>
      <x:c r="J529" s="77"/>
      <x:c r="K529" s="78" t="str">
        <x:f>IF(AND(I529="",J529=""),"",N(I529)-N(J529))</x:f>
      </x:c>
      <x:c r="L529" s="13"/>
      <x:c r="M529" s="76" t="str">
        <x:f>IF(E529="","",XLOOKUP(E529,'Lists &amp; COA'!$L$47:$L$95,'Lists &amp; COA'!$M$47:$M$95,""))</x:f>
      </x:c>
      <x:c r="N529" s="76" t="str">
        <x:f>IF(M529="","",IFERROR(VLOOKUP(M529,'Lists &amp; COA'!$A$6:$C$39,2,FALSE),"Review"))</x:f>
      </x:c>
      <x:c r="O529" s="76" t="str">
        <x:f>IF(OR(B529="",E529=""),"",IF(M529="","Review",IF(L529="","Review",IF(L529=M529,"No","Yes"))))</x:f>
      </x:c>
      <x:c r="P529" s="13"/>
      <x:c r="Q529" s="13"/>
      <x:c r="R529" s="13"/>
      <x:c r="S529" s="13"/>
      <x:c r="T529" s="76" t="str">
        <x:f>IF(A529="","",IF(COUNTIF($A$7:$A$1006,A529)&gt;1,"Possible Duplicate","Unique"))</x:f>
      </x:c>
      <x:c r="U529" s="13"/>
      <x:c r="V529" s="13"/>
      <x:c r="W529" s="13"/>
      <x:c r="X529" s="14"/>
    </x:row>
    <x:row r="530">
      <x:c r="A530" s="13"/>
      <x:c r="B530" s="14"/>
      <x:c r="C530" s="76" t="str">
        <x:f>IF(B530="","",TEXT(B530,"mmm yyyy"))</x:f>
      </x:c>
      <x:c r="D530" s="13"/>
      <x:c r="E530" s="13"/>
      <x:c r="F530" s="13"/>
      <x:c r="G530" s="13"/>
      <x:c r="H530" s="13"/>
      <x:c r="I530" s="77"/>
      <x:c r="J530" s="77"/>
      <x:c r="K530" s="78" t="str">
        <x:f>IF(AND(I530="",J530=""),"",N(I530)-N(J530))</x:f>
      </x:c>
      <x:c r="L530" s="13"/>
      <x:c r="M530" s="76" t="str">
        <x:f>IF(E530="","",XLOOKUP(E530,'Lists &amp; COA'!$L$47:$L$95,'Lists &amp; COA'!$M$47:$M$95,""))</x:f>
      </x:c>
      <x:c r="N530" s="76" t="str">
        <x:f>IF(M530="","",IFERROR(VLOOKUP(M530,'Lists &amp; COA'!$A$6:$C$39,2,FALSE),"Review"))</x:f>
      </x:c>
      <x:c r="O530" s="76" t="str">
        <x:f>IF(OR(B530="",E530=""),"",IF(M530="","Review",IF(L530="","Review",IF(L530=M530,"No","Yes"))))</x:f>
      </x:c>
      <x:c r="P530" s="13"/>
      <x:c r="Q530" s="13"/>
      <x:c r="R530" s="13"/>
      <x:c r="S530" s="13"/>
      <x:c r="T530" s="76" t="str">
        <x:f>IF(A530="","",IF(COUNTIF($A$7:$A$1006,A530)&gt;1,"Possible Duplicate","Unique"))</x:f>
      </x:c>
      <x:c r="U530" s="13"/>
      <x:c r="V530" s="13"/>
      <x:c r="W530" s="13"/>
      <x:c r="X530" s="14"/>
    </x:row>
    <x:row r="531">
      <x:c r="A531" s="13"/>
      <x:c r="B531" s="14"/>
      <x:c r="C531" s="76" t="str">
        <x:f>IF(B531="","",TEXT(B531,"mmm yyyy"))</x:f>
      </x:c>
      <x:c r="D531" s="13"/>
      <x:c r="E531" s="13"/>
      <x:c r="F531" s="13"/>
      <x:c r="G531" s="13"/>
      <x:c r="H531" s="13"/>
      <x:c r="I531" s="77"/>
      <x:c r="J531" s="77"/>
      <x:c r="K531" s="78" t="str">
        <x:f>IF(AND(I531="",J531=""),"",N(I531)-N(J531))</x:f>
      </x:c>
      <x:c r="L531" s="13"/>
      <x:c r="M531" s="76" t="str">
        <x:f>IF(E531="","",XLOOKUP(E531,'Lists &amp; COA'!$L$47:$L$95,'Lists &amp; COA'!$M$47:$M$95,""))</x:f>
      </x:c>
      <x:c r="N531" s="76" t="str">
        <x:f>IF(M531="","",IFERROR(VLOOKUP(M531,'Lists &amp; COA'!$A$6:$C$39,2,FALSE),"Review"))</x:f>
      </x:c>
      <x:c r="O531" s="76" t="str">
        <x:f>IF(OR(B531="",E531=""),"",IF(M531="","Review",IF(L531="","Review",IF(L531=M531,"No","Yes"))))</x:f>
      </x:c>
      <x:c r="P531" s="13"/>
      <x:c r="Q531" s="13"/>
      <x:c r="R531" s="13"/>
      <x:c r="S531" s="13"/>
      <x:c r="T531" s="76" t="str">
        <x:f>IF(A531="","",IF(COUNTIF($A$7:$A$1006,A531)&gt;1,"Possible Duplicate","Unique"))</x:f>
      </x:c>
      <x:c r="U531" s="13"/>
      <x:c r="V531" s="13"/>
      <x:c r="W531" s="13"/>
      <x:c r="X531" s="14"/>
    </x:row>
    <x:row r="532">
      <x:c r="A532" s="13"/>
      <x:c r="B532" s="14"/>
      <x:c r="C532" s="76" t="str">
        <x:f>IF(B532="","",TEXT(B532,"mmm yyyy"))</x:f>
      </x:c>
      <x:c r="D532" s="13"/>
      <x:c r="E532" s="13"/>
      <x:c r="F532" s="13"/>
      <x:c r="G532" s="13"/>
      <x:c r="H532" s="13"/>
      <x:c r="I532" s="77"/>
      <x:c r="J532" s="77"/>
      <x:c r="K532" s="78" t="str">
        <x:f>IF(AND(I532="",J532=""),"",N(I532)-N(J532))</x:f>
      </x:c>
      <x:c r="L532" s="13"/>
      <x:c r="M532" s="76" t="str">
        <x:f>IF(E532="","",XLOOKUP(E532,'Lists &amp; COA'!$L$47:$L$95,'Lists &amp; COA'!$M$47:$M$95,""))</x:f>
      </x:c>
      <x:c r="N532" s="76" t="str">
        <x:f>IF(M532="","",IFERROR(VLOOKUP(M532,'Lists &amp; COA'!$A$6:$C$39,2,FALSE),"Review"))</x:f>
      </x:c>
      <x:c r="O532" s="76" t="str">
        <x:f>IF(OR(B532="",E532=""),"",IF(M532="","Review",IF(L532="","Review",IF(L532=M532,"No","Yes"))))</x:f>
      </x:c>
      <x:c r="P532" s="13"/>
      <x:c r="Q532" s="13"/>
      <x:c r="R532" s="13"/>
      <x:c r="S532" s="13"/>
      <x:c r="T532" s="76" t="str">
        <x:f>IF(A532="","",IF(COUNTIF($A$7:$A$1006,A532)&gt;1,"Possible Duplicate","Unique"))</x:f>
      </x:c>
      <x:c r="U532" s="13"/>
      <x:c r="V532" s="13"/>
      <x:c r="W532" s="13"/>
      <x:c r="X532" s="14"/>
    </x:row>
    <x:row r="533">
      <x:c r="A533" s="13"/>
      <x:c r="B533" s="14"/>
      <x:c r="C533" s="76" t="str">
        <x:f>IF(B533="","",TEXT(B533,"mmm yyyy"))</x:f>
      </x:c>
      <x:c r="D533" s="13"/>
      <x:c r="E533" s="13"/>
      <x:c r="F533" s="13"/>
      <x:c r="G533" s="13"/>
      <x:c r="H533" s="13"/>
      <x:c r="I533" s="77"/>
      <x:c r="J533" s="77"/>
      <x:c r="K533" s="78" t="str">
        <x:f>IF(AND(I533="",J533=""),"",N(I533)-N(J533))</x:f>
      </x:c>
      <x:c r="L533" s="13"/>
      <x:c r="M533" s="76" t="str">
        <x:f>IF(E533="","",XLOOKUP(E533,'Lists &amp; COA'!$L$47:$L$95,'Lists &amp; COA'!$M$47:$M$95,""))</x:f>
      </x:c>
      <x:c r="N533" s="76" t="str">
        <x:f>IF(M533="","",IFERROR(VLOOKUP(M533,'Lists &amp; COA'!$A$6:$C$39,2,FALSE),"Review"))</x:f>
      </x:c>
      <x:c r="O533" s="76" t="str">
        <x:f>IF(OR(B533="",E533=""),"",IF(M533="","Review",IF(L533="","Review",IF(L533=M533,"No","Yes"))))</x:f>
      </x:c>
      <x:c r="P533" s="13"/>
      <x:c r="Q533" s="13"/>
      <x:c r="R533" s="13"/>
      <x:c r="S533" s="13"/>
      <x:c r="T533" s="76" t="str">
        <x:f>IF(A533="","",IF(COUNTIF($A$7:$A$1006,A533)&gt;1,"Possible Duplicate","Unique"))</x:f>
      </x:c>
      <x:c r="U533" s="13"/>
      <x:c r="V533" s="13"/>
      <x:c r="W533" s="13"/>
      <x:c r="X533" s="14"/>
    </x:row>
    <x:row r="534">
      <x:c r="A534" s="13"/>
      <x:c r="B534" s="14"/>
      <x:c r="C534" s="76" t="str">
        <x:f>IF(B534="","",TEXT(B534,"mmm yyyy"))</x:f>
      </x:c>
      <x:c r="D534" s="13"/>
      <x:c r="E534" s="13"/>
      <x:c r="F534" s="13"/>
      <x:c r="G534" s="13"/>
      <x:c r="H534" s="13"/>
      <x:c r="I534" s="77"/>
      <x:c r="J534" s="77"/>
      <x:c r="K534" s="78" t="str">
        <x:f>IF(AND(I534="",J534=""),"",N(I534)-N(J534))</x:f>
      </x:c>
      <x:c r="L534" s="13"/>
      <x:c r="M534" s="76" t="str">
        <x:f>IF(E534="","",XLOOKUP(E534,'Lists &amp; COA'!$L$47:$L$95,'Lists &amp; COA'!$M$47:$M$95,""))</x:f>
      </x:c>
      <x:c r="N534" s="76" t="str">
        <x:f>IF(M534="","",IFERROR(VLOOKUP(M534,'Lists &amp; COA'!$A$6:$C$39,2,FALSE),"Review"))</x:f>
      </x:c>
      <x:c r="O534" s="76" t="str">
        <x:f>IF(OR(B534="",E534=""),"",IF(M534="","Review",IF(L534="","Review",IF(L534=M534,"No","Yes"))))</x:f>
      </x:c>
      <x:c r="P534" s="13"/>
      <x:c r="Q534" s="13"/>
      <x:c r="R534" s="13"/>
      <x:c r="S534" s="13"/>
      <x:c r="T534" s="76" t="str">
        <x:f>IF(A534="","",IF(COUNTIF($A$7:$A$1006,A534)&gt;1,"Possible Duplicate","Unique"))</x:f>
      </x:c>
      <x:c r="U534" s="13"/>
      <x:c r="V534" s="13"/>
      <x:c r="W534" s="13"/>
      <x:c r="X534" s="14"/>
    </x:row>
    <x:row r="535">
      <x:c r="A535" s="13"/>
      <x:c r="B535" s="14"/>
      <x:c r="C535" s="76" t="str">
        <x:f>IF(B535="","",TEXT(B535,"mmm yyyy"))</x:f>
      </x:c>
      <x:c r="D535" s="13"/>
      <x:c r="E535" s="13"/>
      <x:c r="F535" s="13"/>
      <x:c r="G535" s="13"/>
      <x:c r="H535" s="13"/>
      <x:c r="I535" s="77"/>
      <x:c r="J535" s="77"/>
      <x:c r="K535" s="78" t="str">
        <x:f>IF(AND(I535="",J535=""),"",N(I535)-N(J535))</x:f>
      </x:c>
      <x:c r="L535" s="13"/>
      <x:c r="M535" s="76" t="str">
        <x:f>IF(E535="","",XLOOKUP(E535,'Lists &amp; COA'!$L$47:$L$95,'Lists &amp; COA'!$M$47:$M$95,""))</x:f>
      </x:c>
      <x:c r="N535" s="76" t="str">
        <x:f>IF(M535="","",IFERROR(VLOOKUP(M535,'Lists &amp; COA'!$A$6:$C$39,2,FALSE),"Review"))</x:f>
      </x:c>
      <x:c r="O535" s="76" t="str">
        <x:f>IF(OR(B535="",E535=""),"",IF(M535="","Review",IF(L535="","Review",IF(L535=M535,"No","Yes"))))</x:f>
      </x:c>
      <x:c r="P535" s="13"/>
      <x:c r="Q535" s="13"/>
      <x:c r="R535" s="13"/>
      <x:c r="S535" s="13"/>
      <x:c r="T535" s="76" t="str">
        <x:f>IF(A535="","",IF(COUNTIF($A$7:$A$1006,A535)&gt;1,"Possible Duplicate","Unique"))</x:f>
      </x:c>
      <x:c r="U535" s="13"/>
      <x:c r="V535" s="13"/>
      <x:c r="W535" s="13"/>
      <x:c r="X535" s="14"/>
    </x:row>
    <x:row r="536">
      <x:c r="A536" s="13"/>
      <x:c r="B536" s="14"/>
      <x:c r="C536" s="76" t="str">
        <x:f>IF(B536="","",TEXT(B536,"mmm yyyy"))</x:f>
      </x:c>
      <x:c r="D536" s="13"/>
      <x:c r="E536" s="13"/>
      <x:c r="F536" s="13"/>
      <x:c r="G536" s="13"/>
      <x:c r="H536" s="13"/>
      <x:c r="I536" s="77"/>
      <x:c r="J536" s="77"/>
      <x:c r="K536" s="78" t="str">
        <x:f>IF(AND(I536="",J536=""),"",N(I536)-N(J536))</x:f>
      </x:c>
      <x:c r="L536" s="13"/>
      <x:c r="M536" s="76" t="str">
        <x:f>IF(E536="","",XLOOKUP(E536,'Lists &amp; COA'!$L$47:$L$95,'Lists &amp; COA'!$M$47:$M$95,""))</x:f>
      </x:c>
      <x:c r="N536" s="76" t="str">
        <x:f>IF(M536="","",IFERROR(VLOOKUP(M536,'Lists &amp; COA'!$A$6:$C$39,2,FALSE),"Review"))</x:f>
      </x:c>
      <x:c r="O536" s="76" t="str">
        <x:f>IF(OR(B536="",E536=""),"",IF(M536="","Review",IF(L536="","Review",IF(L536=M536,"No","Yes"))))</x:f>
      </x:c>
      <x:c r="P536" s="13"/>
      <x:c r="Q536" s="13"/>
      <x:c r="R536" s="13"/>
      <x:c r="S536" s="13"/>
      <x:c r="T536" s="76" t="str">
        <x:f>IF(A536="","",IF(COUNTIF($A$7:$A$1006,A536)&gt;1,"Possible Duplicate","Unique"))</x:f>
      </x:c>
      <x:c r="U536" s="13"/>
      <x:c r="V536" s="13"/>
      <x:c r="W536" s="13"/>
      <x:c r="X536" s="14"/>
    </x:row>
    <x:row r="537">
      <x:c r="A537" s="13"/>
      <x:c r="B537" s="14"/>
      <x:c r="C537" s="76" t="str">
        <x:f>IF(B537="","",TEXT(B537,"mmm yyyy"))</x:f>
      </x:c>
      <x:c r="D537" s="13"/>
      <x:c r="E537" s="13"/>
      <x:c r="F537" s="13"/>
      <x:c r="G537" s="13"/>
      <x:c r="H537" s="13"/>
      <x:c r="I537" s="77"/>
      <x:c r="J537" s="77"/>
      <x:c r="K537" s="78" t="str">
        <x:f>IF(AND(I537="",J537=""),"",N(I537)-N(J537))</x:f>
      </x:c>
      <x:c r="L537" s="13"/>
      <x:c r="M537" s="76" t="str">
        <x:f>IF(E537="","",XLOOKUP(E537,'Lists &amp; COA'!$L$47:$L$95,'Lists &amp; COA'!$M$47:$M$95,""))</x:f>
      </x:c>
      <x:c r="N537" s="76" t="str">
        <x:f>IF(M537="","",IFERROR(VLOOKUP(M537,'Lists &amp; COA'!$A$6:$C$39,2,FALSE),"Review"))</x:f>
      </x:c>
      <x:c r="O537" s="76" t="str">
        <x:f>IF(OR(B537="",E537=""),"",IF(M537="","Review",IF(L537="","Review",IF(L537=M537,"No","Yes"))))</x:f>
      </x:c>
      <x:c r="P537" s="13"/>
      <x:c r="Q537" s="13"/>
      <x:c r="R537" s="13"/>
      <x:c r="S537" s="13"/>
      <x:c r="T537" s="76" t="str">
        <x:f>IF(A537="","",IF(COUNTIF($A$7:$A$1006,A537)&gt;1,"Possible Duplicate","Unique"))</x:f>
      </x:c>
      <x:c r="U537" s="13"/>
      <x:c r="V537" s="13"/>
      <x:c r="W537" s="13"/>
      <x:c r="X537" s="14"/>
    </x:row>
    <x:row r="538">
      <x:c r="A538" s="13"/>
      <x:c r="B538" s="14"/>
      <x:c r="C538" s="76" t="str">
        <x:f>IF(B538="","",TEXT(B538,"mmm yyyy"))</x:f>
      </x:c>
      <x:c r="D538" s="13"/>
      <x:c r="E538" s="13"/>
      <x:c r="F538" s="13"/>
      <x:c r="G538" s="13"/>
      <x:c r="H538" s="13"/>
      <x:c r="I538" s="77"/>
      <x:c r="J538" s="77"/>
      <x:c r="K538" s="78" t="str">
        <x:f>IF(AND(I538="",J538=""),"",N(I538)-N(J538))</x:f>
      </x:c>
      <x:c r="L538" s="13"/>
      <x:c r="M538" s="76" t="str">
        <x:f>IF(E538="","",XLOOKUP(E538,'Lists &amp; COA'!$L$47:$L$95,'Lists &amp; COA'!$M$47:$M$95,""))</x:f>
      </x:c>
      <x:c r="N538" s="76" t="str">
        <x:f>IF(M538="","",IFERROR(VLOOKUP(M538,'Lists &amp; COA'!$A$6:$C$39,2,FALSE),"Review"))</x:f>
      </x:c>
      <x:c r="O538" s="76" t="str">
        <x:f>IF(OR(B538="",E538=""),"",IF(M538="","Review",IF(L538="","Review",IF(L538=M538,"No","Yes"))))</x:f>
      </x:c>
      <x:c r="P538" s="13"/>
      <x:c r="Q538" s="13"/>
      <x:c r="R538" s="13"/>
      <x:c r="S538" s="13"/>
      <x:c r="T538" s="76" t="str">
        <x:f>IF(A538="","",IF(COUNTIF($A$7:$A$1006,A538)&gt;1,"Possible Duplicate","Unique"))</x:f>
      </x:c>
      <x:c r="U538" s="13"/>
      <x:c r="V538" s="13"/>
      <x:c r="W538" s="13"/>
      <x:c r="X538" s="14"/>
    </x:row>
    <x:row r="539">
      <x:c r="A539" s="13"/>
      <x:c r="B539" s="14"/>
      <x:c r="C539" s="76" t="str">
        <x:f>IF(B539="","",TEXT(B539,"mmm yyyy"))</x:f>
      </x:c>
      <x:c r="D539" s="13"/>
      <x:c r="E539" s="13"/>
      <x:c r="F539" s="13"/>
      <x:c r="G539" s="13"/>
      <x:c r="H539" s="13"/>
      <x:c r="I539" s="77"/>
      <x:c r="J539" s="77"/>
      <x:c r="K539" s="78" t="str">
        <x:f>IF(AND(I539="",J539=""),"",N(I539)-N(J539))</x:f>
      </x:c>
      <x:c r="L539" s="13"/>
      <x:c r="M539" s="76" t="str">
        <x:f>IF(E539="","",XLOOKUP(E539,'Lists &amp; COA'!$L$47:$L$95,'Lists &amp; COA'!$M$47:$M$95,""))</x:f>
      </x:c>
      <x:c r="N539" s="76" t="str">
        <x:f>IF(M539="","",IFERROR(VLOOKUP(M539,'Lists &amp; COA'!$A$6:$C$39,2,FALSE),"Review"))</x:f>
      </x:c>
      <x:c r="O539" s="76" t="str">
        <x:f>IF(OR(B539="",E539=""),"",IF(M539="","Review",IF(L539="","Review",IF(L539=M539,"No","Yes"))))</x:f>
      </x:c>
      <x:c r="P539" s="13"/>
      <x:c r="Q539" s="13"/>
      <x:c r="R539" s="13"/>
      <x:c r="S539" s="13"/>
      <x:c r="T539" s="76" t="str">
        <x:f>IF(A539="","",IF(COUNTIF($A$7:$A$1006,A539)&gt;1,"Possible Duplicate","Unique"))</x:f>
      </x:c>
      <x:c r="U539" s="13"/>
      <x:c r="V539" s="13"/>
      <x:c r="W539" s="13"/>
      <x:c r="X539" s="14"/>
    </x:row>
    <x:row r="540">
      <x:c r="A540" s="13"/>
      <x:c r="B540" s="14"/>
      <x:c r="C540" s="76" t="str">
        <x:f>IF(B540="","",TEXT(B540,"mmm yyyy"))</x:f>
      </x:c>
      <x:c r="D540" s="13"/>
      <x:c r="E540" s="13"/>
      <x:c r="F540" s="13"/>
      <x:c r="G540" s="13"/>
      <x:c r="H540" s="13"/>
      <x:c r="I540" s="77"/>
      <x:c r="J540" s="77"/>
      <x:c r="K540" s="78" t="str">
        <x:f>IF(AND(I540="",J540=""),"",N(I540)-N(J540))</x:f>
      </x:c>
      <x:c r="L540" s="13"/>
      <x:c r="M540" s="76" t="str">
        <x:f>IF(E540="","",XLOOKUP(E540,'Lists &amp; COA'!$L$47:$L$95,'Lists &amp; COA'!$M$47:$M$95,""))</x:f>
      </x:c>
      <x:c r="N540" s="76" t="str">
        <x:f>IF(M540="","",IFERROR(VLOOKUP(M540,'Lists &amp; COA'!$A$6:$C$39,2,FALSE),"Review"))</x:f>
      </x:c>
      <x:c r="O540" s="76" t="str">
        <x:f>IF(OR(B540="",E540=""),"",IF(M540="","Review",IF(L540="","Review",IF(L540=M540,"No","Yes"))))</x:f>
      </x:c>
      <x:c r="P540" s="13"/>
      <x:c r="Q540" s="13"/>
      <x:c r="R540" s="13"/>
      <x:c r="S540" s="13"/>
      <x:c r="T540" s="76" t="str">
        <x:f>IF(A540="","",IF(COUNTIF($A$7:$A$1006,A540)&gt;1,"Possible Duplicate","Unique"))</x:f>
      </x:c>
      <x:c r="U540" s="13"/>
      <x:c r="V540" s="13"/>
      <x:c r="W540" s="13"/>
      <x:c r="X540" s="14"/>
    </x:row>
    <x:row r="541">
      <x:c r="A541" s="13"/>
      <x:c r="B541" s="14"/>
      <x:c r="C541" s="76" t="str">
        <x:f>IF(B541="","",TEXT(B541,"mmm yyyy"))</x:f>
      </x:c>
      <x:c r="D541" s="13"/>
      <x:c r="E541" s="13"/>
      <x:c r="F541" s="13"/>
      <x:c r="G541" s="13"/>
      <x:c r="H541" s="13"/>
      <x:c r="I541" s="77"/>
      <x:c r="J541" s="77"/>
      <x:c r="K541" s="78" t="str">
        <x:f>IF(AND(I541="",J541=""),"",N(I541)-N(J541))</x:f>
      </x:c>
      <x:c r="L541" s="13"/>
      <x:c r="M541" s="76" t="str">
        <x:f>IF(E541="","",XLOOKUP(E541,'Lists &amp; COA'!$L$47:$L$95,'Lists &amp; COA'!$M$47:$M$95,""))</x:f>
      </x:c>
      <x:c r="N541" s="76" t="str">
        <x:f>IF(M541="","",IFERROR(VLOOKUP(M541,'Lists &amp; COA'!$A$6:$C$39,2,FALSE),"Review"))</x:f>
      </x:c>
      <x:c r="O541" s="76" t="str">
        <x:f>IF(OR(B541="",E541=""),"",IF(M541="","Review",IF(L541="","Review",IF(L541=M541,"No","Yes"))))</x:f>
      </x:c>
      <x:c r="P541" s="13"/>
      <x:c r="Q541" s="13"/>
      <x:c r="R541" s="13"/>
      <x:c r="S541" s="13"/>
      <x:c r="T541" s="76" t="str">
        <x:f>IF(A541="","",IF(COUNTIF($A$7:$A$1006,A541)&gt;1,"Possible Duplicate","Unique"))</x:f>
      </x:c>
      <x:c r="U541" s="13"/>
      <x:c r="V541" s="13"/>
      <x:c r="W541" s="13"/>
      <x:c r="X541" s="14"/>
    </x:row>
    <x:row r="542">
      <x:c r="A542" s="13"/>
      <x:c r="B542" s="14"/>
      <x:c r="C542" s="76" t="str">
        <x:f>IF(B542="","",TEXT(B542,"mmm yyyy"))</x:f>
      </x:c>
      <x:c r="D542" s="13"/>
      <x:c r="E542" s="13"/>
      <x:c r="F542" s="13"/>
      <x:c r="G542" s="13"/>
      <x:c r="H542" s="13"/>
      <x:c r="I542" s="77"/>
      <x:c r="J542" s="77"/>
      <x:c r="K542" s="78" t="str">
        <x:f>IF(AND(I542="",J542=""),"",N(I542)-N(J542))</x:f>
      </x:c>
      <x:c r="L542" s="13"/>
      <x:c r="M542" s="76" t="str">
        <x:f>IF(E542="","",XLOOKUP(E542,'Lists &amp; COA'!$L$47:$L$95,'Lists &amp; COA'!$M$47:$M$95,""))</x:f>
      </x:c>
      <x:c r="N542" s="76" t="str">
        <x:f>IF(M542="","",IFERROR(VLOOKUP(M542,'Lists &amp; COA'!$A$6:$C$39,2,FALSE),"Review"))</x:f>
      </x:c>
      <x:c r="O542" s="76" t="str">
        <x:f>IF(OR(B542="",E542=""),"",IF(M542="","Review",IF(L542="","Review",IF(L542=M542,"No","Yes"))))</x:f>
      </x:c>
      <x:c r="P542" s="13"/>
      <x:c r="Q542" s="13"/>
      <x:c r="R542" s="13"/>
      <x:c r="S542" s="13"/>
      <x:c r="T542" s="76" t="str">
        <x:f>IF(A542="","",IF(COUNTIF($A$7:$A$1006,A542)&gt;1,"Possible Duplicate","Unique"))</x:f>
      </x:c>
      <x:c r="U542" s="13"/>
      <x:c r="V542" s="13"/>
      <x:c r="W542" s="13"/>
      <x:c r="X542" s="14"/>
    </x:row>
    <x:row r="543">
      <x:c r="A543" s="13"/>
      <x:c r="B543" s="14"/>
      <x:c r="C543" s="76" t="str">
        <x:f>IF(B543="","",TEXT(B543,"mmm yyyy"))</x:f>
      </x:c>
      <x:c r="D543" s="13"/>
      <x:c r="E543" s="13"/>
      <x:c r="F543" s="13"/>
      <x:c r="G543" s="13"/>
      <x:c r="H543" s="13"/>
      <x:c r="I543" s="77"/>
      <x:c r="J543" s="77"/>
      <x:c r="K543" s="78" t="str">
        <x:f>IF(AND(I543="",J543=""),"",N(I543)-N(J543))</x:f>
      </x:c>
      <x:c r="L543" s="13"/>
      <x:c r="M543" s="76" t="str">
        <x:f>IF(E543="","",XLOOKUP(E543,'Lists &amp; COA'!$L$47:$L$95,'Lists &amp; COA'!$M$47:$M$95,""))</x:f>
      </x:c>
      <x:c r="N543" s="76" t="str">
        <x:f>IF(M543="","",IFERROR(VLOOKUP(M543,'Lists &amp; COA'!$A$6:$C$39,2,FALSE),"Review"))</x:f>
      </x:c>
      <x:c r="O543" s="76" t="str">
        <x:f>IF(OR(B543="",E543=""),"",IF(M543="","Review",IF(L543="","Review",IF(L543=M543,"No","Yes"))))</x:f>
      </x:c>
      <x:c r="P543" s="13"/>
      <x:c r="Q543" s="13"/>
      <x:c r="R543" s="13"/>
      <x:c r="S543" s="13"/>
      <x:c r="T543" s="76" t="str">
        <x:f>IF(A543="","",IF(COUNTIF($A$7:$A$1006,A543)&gt;1,"Possible Duplicate","Unique"))</x:f>
      </x:c>
      <x:c r="U543" s="13"/>
      <x:c r="V543" s="13"/>
      <x:c r="W543" s="13"/>
      <x:c r="X543" s="14"/>
    </x:row>
    <x:row r="544">
      <x:c r="A544" s="13"/>
      <x:c r="B544" s="14"/>
      <x:c r="C544" s="76" t="str">
        <x:f>IF(B544="","",TEXT(B544,"mmm yyyy"))</x:f>
      </x:c>
      <x:c r="D544" s="13"/>
      <x:c r="E544" s="13"/>
      <x:c r="F544" s="13"/>
      <x:c r="G544" s="13"/>
      <x:c r="H544" s="13"/>
      <x:c r="I544" s="77"/>
      <x:c r="J544" s="77"/>
      <x:c r="K544" s="78" t="str">
        <x:f>IF(AND(I544="",J544=""),"",N(I544)-N(J544))</x:f>
      </x:c>
      <x:c r="L544" s="13"/>
      <x:c r="M544" s="76" t="str">
        <x:f>IF(E544="","",XLOOKUP(E544,'Lists &amp; COA'!$L$47:$L$95,'Lists &amp; COA'!$M$47:$M$95,""))</x:f>
      </x:c>
      <x:c r="N544" s="76" t="str">
        <x:f>IF(M544="","",IFERROR(VLOOKUP(M544,'Lists &amp; COA'!$A$6:$C$39,2,FALSE),"Review"))</x:f>
      </x:c>
      <x:c r="O544" s="76" t="str">
        <x:f>IF(OR(B544="",E544=""),"",IF(M544="","Review",IF(L544="","Review",IF(L544=M544,"No","Yes"))))</x:f>
      </x:c>
      <x:c r="P544" s="13"/>
      <x:c r="Q544" s="13"/>
      <x:c r="R544" s="13"/>
      <x:c r="S544" s="13"/>
      <x:c r="T544" s="76" t="str">
        <x:f>IF(A544="","",IF(COUNTIF($A$7:$A$1006,A544)&gt;1,"Possible Duplicate","Unique"))</x:f>
      </x:c>
      <x:c r="U544" s="13"/>
      <x:c r="V544" s="13"/>
      <x:c r="W544" s="13"/>
      <x:c r="X544" s="14"/>
    </x:row>
    <x:row r="545">
      <x:c r="A545" s="13"/>
      <x:c r="B545" s="14"/>
      <x:c r="C545" s="76" t="str">
        <x:f>IF(B545="","",TEXT(B545,"mmm yyyy"))</x:f>
      </x:c>
      <x:c r="D545" s="13"/>
      <x:c r="E545" s="13"/>
      <x:c r="F545" s="13"/>
      <x:c r="G545" s="13"/>
      <x:c r="H545" s="13"/>
      <x:c r="I545" s="77"/>
      <x:c r="J545" s="77"/>
      <x:c r="K545" s="78" t="str">
        <x:f>IF(AND(I545="",J545=""),"",N(I545)-N(J545))</x:f>
      </x:c>
      <x:c r="L545" s="13"/>
      <x:c r="M545" s="76" t="str">
        <x:f>IF(E545="","",XLOOKUP(E545,'Lists &amp; COA'!$L$47:$L$95,'Lists &amp; COA'!$M$47:$M$95,""))</x:f>
      </x:c>
      <x:c r="N545" s="76" t="str">
        <x:f>IF(M545="","",IFERROR(VLOOKUP(M545,'Lists &amp; COA'!$A$6:$C$39,2,FALSE),"Review"))</x:f>
      </x:c>
      <x:c r="O545" s="76" t="str">
        <x:f>IF(OR(B545="",E545=""),"",IF(M545="","Review",IF(L545="","Review",IF(L545=M545,"No","Yes"))))</x:f>
      </x:c>
      <x:c r="P545" s="13"/>
      <x:c r="Q545" s="13"/>
      <x:c r="R545" s="13"/>
      <x:c r="S545" s="13"/>
      <x:c r="T545" s="76" t="str">
        <x:f>IF(A545="","",IF(COUNTIF($A$7:$A$1006,A545)&gt;1,"Possible Duplicate","Unique"))</x:f>
      </x:c>
      <x:c r="U545" s="13"/>
      <x:c r="V545" s="13"/>
      <x:c r="W545" s="13"/>
      <x:c r="X545" s="14"/>
    </x:row>
    <x:row r="546">
      <x:c r="A546" s="13"/>
      <x:c r="B546" s="14"/>
      <x:c r="C546" s="76" t="str">
        <x:f>IF(B546="","",TEXT(B546,"mmm yyyy"))</x:f>
      </x:c>
      <x:c r="D546" s="13"/>
      <x:c r="E546" s="13"/>
      <x:c r="F546" s="13"/>
      <x:c r="G546" s="13"/>
      <x:c r="H546" s="13"/>
      <x:c r="I546" s="77"/>
      <x:c r="J546" s="77"/>
      <x:c r="K546" s="78" t="str">
        <x:f>IF(AND(I546="",J546=""),"",N(I546)-N(J546))</x:f>
      </x:c>
      <x:c r="L546" s="13"/>
      <x:c r="M546" s="76" t="str">
        <x:f>IF(E546="","",XLOOKUP(E546,'Lists &amp; COA'!$L$47:$L$95,'Lists &amp; COA'!$M$47:$M$95,""))</x:f>
      </x:c>
      <x:c r="N546" s="76" t="str">
        <x:f>IF(M546="","",IFERROR(VLOOKUP(M546,'Lists &amp; COA'!$A$6:$C$39,2,FALSE),"Review"))</x:f>
      </x:c>
      <x:c r="O546" s="76" t="str">
        <x:f>IF(OR(B546="",E546=""),"",IF(M546="","Review",IF(L546="","Review",IF(L546=M546,"No","Yes"))))</x:f>
      </x:c>
      <x:c r="P546" s="13"/>
      <x:c r="Q546" s="13"/>
      <x:c r="R546" s="13"/>
      <x:c r="S546" s="13"/>
      <x:c r="T546" s="76" t="str">
        <x:f>IF(A546="","",IF(COUNTIF($A$7:$A$1006,A546)&gt;1,"Possible Duplicate","Unique"))</x:f>
      </x:c>
      <x:c r="U546" s="13"/>
      <x:c r="V546" s="13"/>
      <x:c r="W546" s="13"/>
      <x:c r="X546" s="14"/>
    </x:row>
    <x:row r="547">
      <x:c r="A547" s="13"/>
      <x:c r="B547" s="14"/>
      <x:c r="C547" s="76" t="str">
        <x:f>IF(B547="","",TEXT(B547,"mmm yyyy"))</x:f>
      </x:c>
      <x:c r="D547" s="13"/>
      <x:c r="E547" s="13"/>
      <x:c r="F547" s="13"/>
      <x:c r="G547" s="13"/>
      <x:c r="H547" s="13"/>
      <x:c r="I547" s="77"/>
      <x:c r="J547" s="77"/>
      <x:c r="K547" s="78" t="str">
        <x:f>IF(AND(I547="",J547=""),"",N(I547)-N(J547))</x:f>
      </x:c>
      <x:c r="L547" s="13"/>
      <x:c r="M547" s="76" t="str">
        <x:f>IF(E547="","",XLOOKUP(E547,'Lists &amp; COA'!$L$47:$L$95,'Lists &amp; COA'!$M$47:$M$95,""))</x:f>
      </x:c>
      <x:c r="N547" s="76" t="str">
        <x:f>IF(M547="","",IFERROR(VLOOKUP(M547,'Lists &amp; COA'!$A$6:$C$39,2,FALSE),"Review"))</x:f>
      </x:c>
      <x:c r="O547" s="76" t="str">
        <x:f>IF(OR(B547="",E547=""),"",IF(M547="","Review",IF(L547="","Review",IF(L547=M547,"No","Yes"))))</x:f>
      </x:c>
      <x:c r="P547" s="13"/>
      <x:c r="Q547" s="13"/>
      <x:c r="R547" s="13"/>
      <x:c r="S547" s="13"/>
      <x:c r="T547" s="76" t="str">
        <x:f>IF(A547="","",IF(COUNTIF($A$7:$A$1006,A547)&gt;1,"Possible Duplicate","Unique"))</x:f>
      </x:c>
      <x:c r="U547" s="13"/>
      <x:c r="V547" s="13"/>
      <x:c r="W547" s="13"/>
      <x:c r="X547" s="14"/>
    </x:row>
    <x:row r="548">
      <x:c r="A548" s="13"/>
      <x:c r="B548" s="14"/>
      <x:c r="C548" s="76" t="str">
        <x:f>IF(B548="","",TEXT(B548,"mmm yyyy"))</x:f>
      </x:c>
      <x:c r="D548" s="13"/>
      <x:c r="E548" s="13"/>
      <x:c r="F548" s="13"/>
      <x:c r="G548" s="13"/>
      <x:c r="H548" s="13"/>
      <x:c r="I548" s="77"/>
      <x:c r="J548" s="77"/>
      <x:c r="K548" s="78" t="str">
        <x:f>IF(AND(I548="",J548=""),"",N(I548)-N(J548))</x:f>
      </x:c>
      <x:c r="L548" s="13"/>
      <x:c r="M548" s="76" t="str">
        <x:f>IF(E548="","",XLOOKUP(E548,'Lists &amp; COA'!$L$47:$L$95,'Lists &amp; COA'!$M$47:$M$95,""))</x:f>
      </x:c>
      <x:c r="N548" s="76" t="str">
        <x:f>IF(M548="","",IFERROR(VLOOKUP(M548,'Lists &amp; COA'!$A$6:$C$39,2,FALSE),"Review"))</x:f>
      </x:c>
      <x:c r="O548" s="76" t="str">
        <x:f>IF(OR(B548="",E548=""),"",IF(M548="","Review",IF(L548="","Review",IF(L548=M548,"No","Yes"))))</x:f>
      </x:c>
      <x:c r="P548" s="13"/>
      <x:c r="Q548" s="13"/>
      <x:c r="R548" s="13"/>
      <x:c r="S548" s="13"/>
      <x:c r="T548" s="76" t="str">
        <x:f>IF(A548="","",IF(COUNTIF($A$7:$A$1006,A548)&gt;1,"Possible Duplicate","Unique"))</x:f>
      </x:c>
      <x:c r="U548" s="13"/>
      <x:c r="V548" s="13"/>
      <x:c r="W548" s="13"/>
      <x:c r="X548" s="14"/>
    </x:row>
    <x:row r="549">
      <x:c r="A549" s="13"/>
      <x:c r="B549" s="14"/>
      <x:c r="C549" s="76" t="str">
        <x:f>IF(B549="","",TEXT(B549,"mmm yyyy"))</x:f>
      </x:c>
      <x:c r="D549" s="13"/>
      <x:c r="E549" s="13"/>
      <x:c r="F549" s="13"/>
      <x:c r="G549" s="13"/>
      <x:c r="H549" s="13"/>
      <x:c r="I549" s="77"/>
      <x:c r="J549" s="77"/>
      <x:c r="K549" s="78" t="str">
        <x:f>IF(AND(I549="",J549=""),"",N(I549)-N(J549))</x:f>
      </x:c>
      <x:c r="L549" s="13"/>
      <x:c r="M549" s="76" t="str">
        <x:f>IF(E549="","",XLOOKUP(E549,'Lists &amp; COA'!$L$47:$L$95,'Lists &amp; COA'!$M$47:$M$95,""))</x:f>
      </x:c>
      <x:c r="N549" s="76" t="str">
        <x:f>IF(M549="","",IFERROR(VLOOKUP(M549,'Lists &amp; COA'!$A$6:$C$39,2,FALSE),"Review"))</x:f>
      </x:c>
      <x:c r="O549" s="76" t="str">
        <x:f>IF(OR(B549="",E549=""),"",IF(M549="","Review",IF(L549="","Review",IF(L549=M549,"No","Yes"))))</x:f>
      </x:c>
      <x:c r="P549" s="13"/>
      <x:c r="Q549" s="13"/>
      <x:c r="R549" s="13"/>
      <x:c r="S549" s="13"/>
      <x:c r="T549" s="76" t="str">
        <x:f>IF(A549="","",IF(COUNTIF($A$7:$A$1006,A549)&gt;1,"Possible Duplicate","Unique"))</x:f>
      </x:c>
      <x:c r="U549" s="13"/>
      <x:c r="V549" s="13"/>
      <x:c r="W549" s="13"/>
      <x:c r="X549" s="14"/>
    </x:row>
    <x:row r="550">
      <x:c r="A550" s="13"/>
      <x:c r="B550" s="14"/>
      <x:c r="C550" s="76" t="str">
        <x:f>IF(B550="","",TEXT(B550,"mmm yyyy"))</x:f>
      </x:c>
      <x:c r="D550" s="13"/>
      <x:c r="E550" s="13"/>
      <x:c r="F550" s="13"/>
      <x:c r="G550" s="13"/>
      <x:c r="H550" s="13"/>
      <x:c r="I550" s="77"/>
      <x:c r="J550" s="77"/>
      <x:c r="K550" s="78" t="str">
        <x:f>IF(AND(I550="",J550=""),"",N(I550)-N(J550))</x:f>
      </x:c>
      <x:c r="L550" s="13"/>
      <x:c r="M550" s="76" t="str">
        <x:f>IF(E550="","",XLOOKUP(E550,'Lists &amp; COA'!$L$47:$L$95,'Lists &amp; COA'!$M$47:$M$95,""))</x:f>
      </x:c>
      <x:c r="N550" s="76" t="str">
        <x:f>IF(M550="","",IFERROR(VLOOKUP(M550,'Lists &amp; COA'!$A$6:$C$39,2,FALSE),"Review"))</x:f>
      </x:c>
      <x:c r="O550" s="76" t="str">
        <x:f>IF(OR(B550="",E550=""),"",IF(M550="","Review",IF(L550="","Review",IF(L550=M550,"No","Yes"))))</x:f>
      </x:c>
      <x:c r="P550" s="13"/>
      <x:c r="Q550" s="13"/>
      <x:c r="R550" s="13"/>
      <x:c r="S550" s="13"/>
      <x:c r="T550" s="76" t="str">
        <x:f>IF(A550="","",IF(COUNTIF($A$7:$A$1006,A550)&gt;1,"Possible Duplicate","Unique"))</x:f>
      </x:c>
      <x:c r="U550" s="13"/>
      <x:c r="V550" s="13"/>
      <x:c r="W550" s="13"/>
      <x:c r="X550" s="14"/>
    </x:row>
    <x:row r="551">
      <x:c r="A551" s="13"/>
      <x:c r="B551" s="14"/>
      <x:c r="C551" s="76" t="str">
        <x:f>IF(B551="","",TEXT(B551,"mmm yyyy"))</x:f>
      </x:c>
      <x:c r="D551" s="13"/>
      <x:c r="E551" s="13"/>
      <x:c r="F551" s="13"/>
      <x:c r="G551" s="13"/>
      <x:c r="H551" s="13"/>
      <x:c r="I551" s="77"/>
      <x:c r="J551" s="77"/>
      <x:c r="K551" s="78" t="str">
        <x:f>IF(AND(I551="",J551=""),"",N(I551)-N(J551))</x:f>
      </x:c>
      <x:c r="L551" s="13"/>
      <x:c r="M551" s="76" t="str">
        <x:f>IF(E551="","",XLOOKUP(E551,'Lists &amp; COA'!$L$47:$L$95,'Lists &amp; COA'!$M$47:$M$95,""))</x:f>
      </x:c>
      <x:c r="N551" s="76" t="str">
        <x:f>IF(M551="","",IFERROR(VLOOKUP(M551,'Lists &amp; COA'!$A$6:$C$39,2,FALSE),"Review"))</x:f>
      </x:c>
      <x:c r="O551" s="76" t="str">
        <x:f>IF(OR(B551="",E551=""),"",IF(M551="","Review",IF(L551="","Review",IF(L551=M551,"No","Yes"))))</x:f>
      </x:c>
      <x:c r="P551" s="13"/>
      <x:c r="Q551" s="13"/>
      <x:c r="R551" s="13"/>
      <x:c r="S551" s="13"/>
      <x:c r="T551" s="76" t="str">
        <x:f>IF(A551="","",IF(COUNTIF($A$7:$A$1006,A551)&gt;1,"Possible Duplicate","Unique"))</x:f>
      </x:c>
      <x:c r="U551" s="13"/>
      <x:c r="V551" s="13"/>
      <x:c r="W551" s="13"/>
      <x:c r="X551" s="14"/>
    </x:row>
    <x:row r="552">
      <x:c r="A552" s="13"/>
      <x:c r="B552" s="14"/>
      <x:c r="C552" s="76" t="str">
        <x:f>IF(B552="","",TEXT(B552,"mmm yyyy"))</x:f>
      </x:c>
      <x:c r="D552" s="13"/>
      <x:c r="E552" s="13"/>
      <x:c r="F552" s="13"/>
      <x:c r="G552" s="13"/>
      <x:c r="H552" s="13"/>
      <x:c r="I552" s="77"/>
      <x:c r="J552" s="77"/>
      <x:c r="K552" s="78" t="str">
        <x:f>IF(AND(I552="",J552=""),"",N(I552)-N(J552))</x:f>
      </x:c>
      <x:c r="L552" s="13"/>
      <x:c r="M552" s="76" t="str">
        <x:f>IF(E552="","",XLOOKUP(E552,'Lists &amp; COA'!$L$47:$L$95,'Lists &amp; COA'!$M$47:$M$95,""))</x:f>
      </x:c>
      <x:c r="N552" s="76" t="str">
        <x:f>IF(M552="","",IFERROR(VLOOKUP(M552,'Lists &amp; COA'!$A$6:$C$39,2,FALSE),"Review"))</x:f>
      </x:c>
      <x:c r="O552" s="76" t="str">
        <x:f>IF(OR(B552="",E552=""),"",IF(M552="","Review",IF(L552="","Review",IF(L552=M552,"No","Yes"))))</x:f>
      </x:c>
      <x:c r="P552" s="13"/>
      <x:c r="Q552" s="13"/>
      <x:c r="R552" s="13"/>
      <x:c r="S552" s="13"/>
      <x:c r="T552" s="76" t="str">
        <x:f>IF(A552="","",IF(COUNTIF($A$7:$A$1006,A552)&gt;1,"Possible Duplicate","Unique"))</x:f>
      </x:c>
      <x:c r="U552" s="13"/>
      <x:c r="V552" s="13"/>
      <x:c r="W552" s="13"/>
      <x:c r="X552" s="14"/>
    </x:row>
    <x:row r="553">
      <x:c r="A553" s="13"/>
      <x:c r="B553" s="14"/>
      <x:c r="C553" s="76" t="str">
        <x:f>IF(B553="","",TEXT(B553,"mmm yyyy"))</x:f>
      </x:c>
      <x:c r="D553" s="13"/>
      <x:c r="E553" s="13"/>
      <x:c r="F553" s="13"/>
      <x:c r="G553" s="13"/>
      <x:c r="H553" s="13"/>
      <x:c r="I553" s="77"/>
      <x:c r="J553" s="77"/>
      <x:c r="K553" s="78" t="str">
        <x:f>IF(AND(I553="",J553=""),"",N(I553)-N(J553))</x:f>
      </x:c>
      <x:c r="L553" s="13"/>
      <x:c r="M553" s="76" t="str">
        <x:f>IF(E553="","",XLOOKUP(E553,'Lists &amp; COA'!$L$47:$L$95,'Lists &amp; COA'!$M$47:$M$95,""))</x:f>
      </x:c>
      <x:c r="N553" s="76" t="str">
        <x:f>IF(M553="","",IFERROR(VLOOKUP(M553,'Lists &amp; COA'!$A$6:$C$39,2,FALSE),"Review"))</x:f>
      </x:c>
      <x:c r="O553" s="76" t="str">
        <x:f>IF(OR(B553="",E553=""),"",IF(M553="","Review",IF(L553="","Review",IF(L553=M553,"No","Yes"))))</x:f>
      </x:c>
      <x:c r="P553" s="13"/>
      <x:c r="Q553" s="13"/>
      <x:c r="R553" s="13"/>
      <x:c r="S553" s="13"/>
      <x:c r="T553" s="76" t="str">
        <x:f>IF(A553="","",IF(COUNTIF($A$7:$A$1006,A553)&gt;1,"Possible Duplicate","Unique"))</x:f>
      </x:c>
      <x:c r="U553" s="13"/>
      <x:c r="V553" s="13"/>
      <x:c r="W553" s="13"/>
      <x:c r="X553" s="14"/>
    </x:row>
    <x:row r="554">
      <x:c r="A554" s="13"/>
      <x:c r="B554" s="14"/>
      <x:c r="C554" s="76" t="str">
        <x:f>IF(B554="","",TEXT(B554,"mmm yyyy"))</x:f>
      </x:c>
      <x:c r="D554" s="13"/>
      <x:c r="E554" s="13"/>
      <x:c r="F554" s="13"/>
      <x:c r="G554" s="13"/>
      <x:c r="H554" s="13"/>
      <x:c r="I554" s="77"/>
      <x:c r="J554" s="77"/>
      <x:c r="K554" s="78" t="str">
        <x:f>IF(AND(I554="",J554=""),"",N(I554)-N(J554))</x:f>
      </x:c>
      <x:c r="L554" s="13"/>
      <x:c r="M554" s="76" t="str">
        <x:f>IF(E554="","",XLOOKUP(E554,'Lists &amp; COA'!$L$47:$L$95,'Lists &amp; COA'!$M$47:$M$95,""))</x:f>
      </x:c>
      <x:c r="N554" s="76" t="str">
        <x:f>IF(M554="","",IFERROR(VLOOKUP(M554,'Lists &amp; COA'!$A$6:$C$39,2,FALSE),"Review"))</x:f>
      </x:c>
      <x:c r="O554" s="76" t="str">
        <x:f>IF(OR(B554="",E554=""),"",IF(M554="","Review",IF(L554="","Review",IF(L554=M554,"No","Yes"))))</x:f>
      </x:c>
      <x:c r="P554" s="13"/>
      <x:c r="Q554" s="13"/>
      <x:c r="R554" s="13"/>
      <x:c r="S554" s="13"/>
      <x:c r="T554" s="76" t="str">
        <x:f>IF(A554="","",IF(COUNTIF($A$7:$A$1006,A554)&gt;1,"Possible Duplicate","Unique"))</x:f>
      </x:c>
      <x:c r="U554" s="13"/>
      <x:c r="V554" s="13"/>
      <x:c r="W554" s="13"/>
      <x:c r="X554" s="14"/>
    </x:row>
    <x:row r="555">
      <x:c r="A555" s="13"/>
      <x:c r="B555" s="14"/>
      <x:c r="C555" s="76" t="str">
        <x:f>IF(B555="","",TEXT(B555,"mmm yyyy"))</x:f>
      </x:c>
      <x:c r="D555" s="13"/>
      <x:c r="E555" s="13"/>
      <x:c r="F555" s="13"/>
      <x:c r="G555" s="13"/>
      <x:c r="H555" s="13"/>
      <x:c r="I555" s="77"/>
      <x:c r="J555" s="77"/>
      <x:c r="K555" s="78" t="str">
        <x:f>IF(AND(I555="",J555=""),"",N(I555)-N(J555))</x:f>
      </x:c>
      <x:c r="L555" s="13"/>
      <x:c r="M555" s="76" t="str">
        <x:f>IF(E555="","",XLOOKUP(E555,'Lists &amp; COA'!$L$47:$L$95,'Lists &amp; COA'!$M$47:$M$95,""))</x:f>
      </x:c>
      <x:c r="N555" s="76" t="str">
        <x:f>IF(M555="","",IFERROR(VLOOKUP(M555,'Lists &amp; COA'!$A$6:$C$39,2,FALSE),"Review"))</x:f>
      </x:c>
      <x:c r="O555" s="76" t="str">
        <x:f>IF(OR(B555="",E555=""),"",IF(M555="","Review",IF(L555="","Review",IF(L555=M555,"No","Yes"))))</x:f>
      </x:c>
      <x:c r="P555" s="13"/>
      <x:c r="Q555" s="13"/>
      <x:c r="R555" s="13"/>
      <x:c r="S555" s="13"/>
      <x:c r="T555" s="76" t="str">
        <x:f>IF(A555="","",IF(COUNTIF($A$7:$A$1006,A555)&gt;1,"Possible Duplicate","Unique"))</x:f>
      </x:c>
      <x:c r="U555" s="13"/>
      <x:c r="V555" s="13"/>
      <x:c r="W555" s="13"/>
      <x:c r="X555" s="14"/>
    </x:row>
    <x:row r="556">
      <x:c r="A556" s="13"/>
      <x:c r="B556" s="14"/>
      <x:c r="C556" s="76" t="str">
        <x:f>IF(B556="","",TEXT(B556,"mmm yyyy"))</x:f>
      </x:c>
      <x:c r="D556" s="13"/>
      <x:c r="E556" s="13"/>
      <x:c r="F556" s="13"/>
      <x:c r="G556" s="13"/>
      <x:c r="H556" s="13"/>
      <x:c r="I556" s="77"/>
      <x:c r="J556" s="77"/>
      <x:c r="K556" s="78" t="str">
        <x:f>IF(AND(I556="",J556=""),"",N(I556)-N(J556))</x:f>
      </x:c>
      <x:c r="L556" s="13"/>
      <x:c r="M556" s="76" t="str">
        <x:f>IF(E556="","",XLOOKUP(E556,'Lists &amp; COA'!$L$47:$L$95,'Lists &amp; COA'!$M$47:$M$95,""))</x:f>
      </x:c>
      <x:c r="N556" s="76" t="str">
        <x:f>IF(M556="","",IFERROR(VLOOKUP(M556,'Lists &amp; COA'!$A$6:$C$39,2,FALSE),"Review"))</x:f>
      </x:c>
      <x:c r="O556" s="76" t="str">
        <x:f>IF(OR(B556="",E556=""),"",IF(M556="","Review",IF(L556="","Review",IF(L556=M556,"No","Yes"))))</x:f>
      </x:c>
      <x:c r="P556" s="13"/>
      <x:c r="Q556" s="13"/>
      <x:c r="R556" s="13"/>
      <x:c r="S556" s="13"/>
      <x:c r="T556" s="76" t="str">
        <x:f>IF(A556="","",IF(COUNTIF($A$7:$A$1006,A556)&gt;1,"Possible Duplicate","Unique"))</x:f>
      </x:c>
      <x:c r="U556" s="13"/>
      <x:c r="V556" s="13"/>
      <x:c r="W556" s="13"/>
      <x:c r="X556" s="14"/>
    </x:row>
    <x:row r="557">
      <x:c r="A557" s="13"/>
      <x:c r="B557" s="14"/>
      <x:c r="C557" s="76" t="str">
        <x:f>IF(B557="","",TEXT(B557,"mmm yyyy"))</x:f>
      </x:c>
      <x:c r="D557" s="13"/>
      <x:c r="E557" s="13"/>
      <x:c r="F557" s="13"/>
      <x:c r="G557" s="13"/>
      <x:c r="H557" s="13"/>
      <x:c r="I557" s="77"/>
      <x:c r="J557" s="77"/>
      <x:c r="K557" s="78" t="str">
        <x:f>IF(AND(I557="",J557=""),"",N(I557)-N(J557))</x:f>
      </x:c>
      <x:c r="L557" s="13"/>
      <x:c r="M557" s="76" t="str">
        <x:f>IF(E557="","",XLOOKUP(E557,'Lists &amp; COA'!$L$47:$L$95,'Lists &amp; COA'!$M$47:$M$95,""))</x:f>
      </x:c>
      <x:c r="N557" s="76" t="str">
        <x:f>IF(M557="","",IFERROR(VLOOKUP(M557,'Lists &amp; COA'!$A$6:$C$39,2,FALSE),"Review"))</x:f>
      </x:c>
      <x:c r="O557" s="76" t="str">
        <x:f>IF(OR(B557="",E557=""),"",IF(M557="","Review",IF(L557="","Review",IF(L557=M557,"No","Yes"))))</x:f>
      </x:c>
      <x:c r="P557" s="13"/>
      <x:c r="Q557" s="13"/>
      <x:c r="R557" s="13"/>
      <x:c r="S557" s="13"/>
      <x:c r="T557" s="76" t="str">
        <x:f>IF(A557="","",IF(COUNTIF($A$7:$A$1006,A557)&gt;1,"Possible Duplicate","Unique"))</x:f>
      </x:c>
      <x:c r="U557" s="13"/>
      <x:c r="V557" s="13"/>
      <x:c r="W557" s="13"/>
      <x:c r="X557" s="14"/>
    </x:row>
    <x:row r="558">
      <x:c r="A558" s="13"/>
      <x:c r="B558" s="14"/>
      <x:c r="C558" s="76" t="str">
        <x:f>IF(B558="","",TEXT(B558,"mmm yyyy"))</x:f>
      </x:c>
      <x:c r="D558" s="13"/>
      <x:c r="E558" s="13"/>
      <x:c r="F558" s="13"/>
      <x:c r="G558" s="13"/>
      <x:c r="H558" s="13"/>
      <x:c r="I558" s="77"/>
      <x:c r="J558" s="77"/>
      <x:c r="K558" s="78" t="str">
        <x:f>IF(AND(I558="",J558=""),"",N(I558)-N(J558))</x:f>
      </x:c>
      <x:c r="L558" s="13"/>
      <x:c r="M558" s="76" t="str">
        <x:f>IF(E558="","",XLOOKUP(E558,'Lists &amp; COA'!$L$47:$L$95,'Lists &amp; COA'!$M$47:$M$95,""))</x:f>
      </x:c>
      <x:c r="N558" s="76" t="str">
        <x:f>IF(M558="","",IFERROR(VLOOKUP(M558,'Lists &amp; COA'!$A$6:$C$39,2,FALSE),"Review"))</x:f>
      </x:c>
      <x:c r="O558" s="76" t="str">
        <x:f>IF(OR(B558="",E558=""),"",IF(M558="","Review",IF(L558="","Review",IF(L558=M558,"No","Yes"))))</x:f>
      </x:c>
      <x:c r="P558" s="13"/>
      <x:c r="Q558" s="13"/>
      <x:c r="R558" s="13"/>
      <x:c r="S558" s="13"/>
      <x:c r="T558" s="76" t="str">
        <x:f>IF(A558="","",IF(COUNTIF($A$7:$A$1006,A558)&gt;1,"Possible Duplicate","Unique"))</x:f>
      </x:c>
      <x:c r="U558" s="13"/>
      <x:c r="V558" s="13"/>
      <x:c r="W558" s="13"/>
      <x:c r="X558" s="14"/>
    </x:row>
    <x:row r="559">
      <x:c r="A559" s="13"/>
      <x:c r="B559" s="14"/>
      <x:c r="C559" s="76" t="str">
        <x:f>IF(B559="","",TEXT(B559,"mmm yyyy"))</x:f>
      </x:c>
      <x:c r="D559" s="13"/>
      <x:c r="E559" s="13"/>
      <x:c r="F559" s="13"/>
      <x:c r="G559" s="13"/>
      <x:c r="H559" s="13"/>
      <x:c r="I559" s="77"/>
      <x:c r="J559" s="77"/>
      <x:c r="K559" s="78" t="str">
        <x:f>IF(AND(I559="",J559=""),"",N(I559)-N(J559))</x:f>
      </x:c>
      <x:c r="L559" s="13"/>
      <x:c r="M559" s="76" t="str">
        <x:f>IF(E559="","",XLOOKUP(E559,'Lists &amp; COA'!$L$47:$L$95,'Lists &amp; COA'!$M$47:$M$95,""))</x:f>
      </x:c>
      <x:c r="N559" s="76" t="str">
        <x:f>IF(M559="","",IFERROR(VLOOKUP(M559,'Lists &amp; COA'!$A$6:$C$39,2,FALSE),"Review"))</x:f>
      </x:c>
      <x:c r="O559" s="76" t="str">
        <x:f>IF(OR(B559="",E559=""),"",IF(M559="","Review",IF(L559="","Review",IF(L559=M559,"No","Yes"))))</x:f>
      </x:c>
      <x:c r="P559" s="13"/>
      <x:c r="Q559" s="13"/>
      <x:c r="R559" s="13"/>
      <x:c r="S559" s="13"/>
      <x:c r="T559" s="76" t="str">
        <x:f>IF(A559="","",IF(COUNTIF($A$7:$A$1006,A559)&gt;1,"Possible Duplicate","Unique"))</x:f>
      </x:c>
      <x:c r="U559" s="13"/>
      <x:c r="V559" s="13"/>
      <x:c r="W559" s="13"/>
      <x:c r="X559" s="14"/>
    </x:row>
    <x:row r="560">
      <x:c r="A560" s="13"/>
      <x:c r="B560" s="14"/>
      <x:c r="C560" s="76" t="str">
        <x:f>IF(B560="","",TEXT(B560,"mmm yyyy"))</x:f>
      </x:c>
      <x:c r="D560" s="13"/>
      <x:c r="E560" s="13"/>
      <x:c r="F560" s="13"/>
      <x:c r="G560" s="13"/>
      <x:c r="H560" s="13"/>
      <x:c r="I560" s="77"/>
      <x:c r="J560" s="77"/>
      <x:c r="K560" s="78" t="str">
        <x:f>IF(AND(I560="",J560=""),"",N(I560)-N(J560))</x:f>
      </x:c>
      <x:c r="L560" s="13"/>
      <x:c r="M560" s="76" t="str">
        <x:f>IF(E560="","",XLOOKUP(E560,'Lists &amp; COA'!$L$47:$L$95,'Lists &amp; COA'!$M$47:$M$95,""))</x:f>
      </x:c>
      <x:c r="N560" s="76" t="str">
        <x:f>IF(M560="","",IFERROR(VLOOKUP(M560,'Lists &amp; COA'!$A$6:$C$39,2,FALSE),"Review"))</x:f>
      </x:c>
      <x:c r="O560" s="76" t="str">
        <x:f>IF(OR(B560="",E560=""),"",IF(M560="","Review",IF(L560="","Review",IF(L560=M560,"No","Yes"))))</x:f>
      </x:c>
      <x:c r="P560" s="13"/>
      <x:c r="Q560" s="13"/>
      <x:c r="R560" s="13"/>
      <x:c r="S560" s="13"/>
      <x:c r="T560" s="76" t="str">
        <x:f>IF(A560="","",IF(COUNTIF($A$7:$A$1006,A560)&gt;1,"Possible Duplicate","Unique"))</x:f>
      </x:c>
      <x:c r="U560" s="13"/>
      <x:c r="V560" s="13"/>
      <x:c r="W560" s="13"/>
      <x:c r="X560" s="14"/>
    </x:row>
    <x:row r="561">
      <x:c r="A561" s="13"/>
      <x:c r="B561" s="14"/>
      <x:c r="C561" s="76" t="str">
        <x:f>IF(B561="","",TEXT(B561,"mmm yyyy"))</x:f>
      </x:c>
      <x:c r="D561" s="13"/>
      <x:c r="E561" s="13"/>
      <x:c r="F561" s="13"/>
      <x:c r="G561" s="13"/>
      <x:c r="H561" s="13"/>
      <x:c r="I561" s="77"/>
      <x:c r="J561" s="77"/>
      <x:c r="K561" s="78" t="str">
        <x:f>IF(AND(I561="",J561=""),"",N(I561)-N(J561))</x:f>
      </x:c>
      <x:c r="L561" s="13"/>
      <x:c r="M561" s="76" t="str">
        <x:f>IF(E561="","",XLOOKUP(E561,'Lists &amp; COA'!$L$47:$L$95,'Lists &amp; COA'!$M$47:$M$95,""))</x:f>
      </x:c>
      <x:c r="N561" s="76" t="str">
        <x:f>IF(M561="","",IFERROR(VLOOKUP(M561,'Lists &amp; COA'!$A$6:$C$39,2,FALSE),"Review"))</x:f>
      </x:c>
      <x:c r="O561" s="76" t="str">
        <x:f>IF(OR(B561="",E561=""),"",IF(M561="","Review",IF(L561="","Review",IF(L561=M561,"No","Yes"))))</x:f>
      </x:c>
      <x:c r="P561" s="13"/>
      <x:c r="Q561" s="13"/>
      <x:c r="R561" s="13"/>
      <x:c r="S561" s="13"/>
      <x:c r="T561" s="76" t="str">
        <x:f>IF(A561="","",IF(COUNTIF($A$7:$A$1006,A561)&gt;1,"Possible Duplicate","Unique"))</x:f>
      </x:c>
      <x:c r="U561" s="13"/>
      <x:c r="V561" s="13"/>
      <x:c r="W561" s="13"/>
      <x:c r="X561" s="14"/>
    </x:row>
    <x:row r="562">
      <x:c r="A562" s="13"/>
      <x:c r="B562" s="14"/>
      <x:c r="C562" s="76" t="str">
        <x:f>IF(B562="","",TEXT(B562,"mmm yyyy"))</x:f>
      </x:c>
      <x:c r="D562" s="13"/>
      <x:c r="E562" s="13"/>
      <x:c r="F562" s="13"/>
      <x:c r="G562" s="13"/>
      <x:c r="H562" s="13"/>
      <x:c r="I562" s="77"/>
      <x:c r="J562" s="77"/>
      <x:c r="K562" s="78" t="str">
        <x:f>IF(AND(I562="",J562=""),"",N(I562)-N(J562))</x:f>
      </x:c>
      <x:c r="L562" s="13"/>
      <x:c r="M562" s="76" t="str">
        <x:f>IF(E562="","",XLOOKUP(E562,'Lists &amp; COA'!$L$47:$L$95,'Lists &amp; COA'!$M$47:$M$95,""))</x:f>
      </x:c>
      <x:c r="N562" s="76" t="str">
        <x:f>IF(M562="","",IFERROR(VLOOKUP(M562,'Lists &amp; COA'!$A$6:$C$39,2,FALSE),"Review"))</x:f>
      </x:c>
      <x:c r="O562" s="76" t="str">
        <x:f>IF(OR(B562="",E562=""),"",IF(M562="","Review",IF(L562="","Review",IF(L562=M562,"No","Yes"))))</x:f>
      </x:c>
      <x:c r="P562" s="13"/>
      <x:c r="Q562" s="13"/>
      <x:c r="R562" s="13"/>
      <x:c r="S562" s="13"/>
      <x:c r="T562" s="76" t="str">
        <x:f>IF(A562="","",IF(COUNTIF($A$7:$A$1006,A562)&gt;1,"Possible Duplicate","Unique"))</x:f>
      </x:c>
      <x:c r="U562" s="13"/>
      <x:c r="V562" s="13"/>
      <x:c r="W562" s="13"/>
      <x:c r="X562" s="14"/>
    </x:row>
    <x:row r="563">
      <x:c r="A563" s="13"/>
      <x:c r="B563" s="14"/>
      <x:c r="C563" s="76" t="str">
        <x:f>IF(B563="","",TEXT(B563,"mmm yyyy"))</x:f>
      </x:c>
      <x:c r="D563" s="13"/>
      <x:c r="E563" s="13"/>
      <x:c r="F563" s="13"/>
      <x:c r="G563" s="13"/>
      <x:c r="H563" s="13"/>
      <x:c r="I563" s="77"/>
      <x:c r="J563" s="77"/>
      <x:c r="K563" s="78" t="str">
        <x:f>IF(AND(I563="",J563=""),"",N(I563)-N(J563))</x:f>
      </x:c>
      <x:c r="L563" s="13"/>
      <x:c r="M563" s="76" t="str">
        <x:f>IF(E563="","",XLOOKUP(E563,'Lists &amp; COA'!$L$47:$L$95,'Lists &amp; COA'!$M$47:$M$95,""))</x:f>
      </x:c>
      <x:c r="N563" s="76" t="str">
        <x:f>IF(M563="","",IFERROR(VLOOKUP(M563,'Lists &amp; COA'!$A$6:$C$39,2,FALSE),"Review"))</x:f>
      </x:c>
      <x:c r="O563" s="76" t="str">
        <x:f>IF(OR(B563="",E563=""),"",IF(M563="","Review",IF(L563="","Review",IF(L563=M563,"No","Yes"))))</x:f>
      </x:c>
      <x:c r="P563" s="13"/>
      <x:c r="Q563" s="13"/>
      <x:c r="R563" s="13"/>
      <x:c r="S563" s="13"/>
      <x:c r="T563" s="76" t="str">
        <x:f>IF(A563="","",IF(COUNTIF($A$7:$A$1006,A563)&gt;1,"Possible Duplicate","Unique"))</x:f>
      </x:c>
      <x:c r="U563" s="13"/>
      <x:c r="V563" s="13"/>
      <x:c r="W563" s="13"/>
      <x:c r="X563" s="14"/>
    </x:row>
    <x:row r="564">
      <x:c r="A564" s="13"/>
      <x:c r="B564" s="14"/>
      <x:c r="C564" s="76" t="str">
        <x:f>IF(B564="","",TEXT(B564,"mmm yyyy"))</x:f>
      </x:c>
      <x:c r="D564" s="13"/>
      <x:c r="E564" s="13"/>
      <x:c r="F564" s="13"/>
      <x:c r="G564" s="13"/>
      <x:c r="H564" s="13"/>
      <x:c r="I564" s="77"/>
      <x:c r="J564" s="77"/>
      <x:c r="K564" s="78" t="str">
        <x:f>IF(AND(I564="",J564=""),"",N(I564)-N(J564))</x:f>
      </x:c>
      <x:c r="L564" s="13"/>
      <x:c r="M564" s="76" t="str">
        <x:f>IF(E564="","",XLOOKUP(E564,'Lists &amp; COA'!$L$47:$L$95,'Lists &amp; COA'!$M$47:$M$95,""))</x:f>
      </x:c>
      <x:c r="N564" s="76" t="str">
        <x:f>IF(M564="","",IFERROR(VLOOKUP(M564,'Lists &amp; COA'!$A$6:$C$39,2,FALSE),"Review"))</x:f>
      </x:c>
      <x:c r="O564" s="76" t="str">
        <x:f>IF(OR(B564="",E564=""),"",IF(M564="","Review",IF(L564="","Review",IF(L564=M564,"No","Yes"))))</x:f>
      </x:c>
      <x:c r="P564" s="13"/>
      <x:c r="Q564" s="13"/>
      <x:c r="R564" s="13"/>
      <x:c r="S564" s="13"/>
      <x:c r="T564" s="76" t="str">
        <x:f>IF(A564="","",IF(COUNTIF($A$7:$A$1006,A564)&gt;1,"Possible Duplicate","Unique"))</x:f>
      </x:c>
      <x:c r="U564" s="13"/>
      <x:c r="V564" s="13"/>
      <x:c r="W564" s="13"/>
      <x:c r="X564" s="14"/>
    </x:row>
    <x:row r="565">
      <x:c r="A565" s="13"/>
      <x:c r="B565" s="14"/>
      <x:c r="C565" s="76" t="str">
        <x:f>IF(B565="","",TEXT(B565,"mmm yyyy"))</x:f>
      </x:c>
      <x:c r="D565" s="13"/>
      <x:c r="E565" s="13"/>
      <x:c r="F565" s="13"/>
      <x:c r="G565" s="13"/>
      <x:c r="H565" s="13"/>
      <x:c r="I565" s="77"/>
      <x:c r="J565" s="77"/>
      <x:c r="K565" s="78" t="str">
        <x:f>IF(AND(I565="",J565=""),"",N(I565)-N(J565))</x:f>
      </x:c>
      <x:c r="L565" s="13"/>
      <x:c r="M565" s="76" t="str">
        <x:f>IF(E565="","",XLOOKUP(E565,'Lists &amp; COA'!$L$47:$L$95,'Lists &amp; COA'!$M$47:$M$95,""))</x:f>
      </x:c>
      <x:c r="N565" s="76" t="str">
        <x:f>IF(M565="","",IFERROR(VLOOKUP(M565,'Lists &amp; COA'!$A$6:$C$39,2,FALSE),"Review"))</x:f>
      </x:c>
      <x:c r="O565" s="76" t="str">
        <x:f>IF(OR(B565="",E565=""),"",IF(M565="","Review",IF(L565="","Review",IF(L565=M565,"No","Yes"))))</x:f>
      </x:c>
      <x:c r="P565" s="13"/>
      <x:c r="Q565" s="13"/>
      <x:c r="R565" s="13"/>
      <x:c r="S565" s="13"/>
      <x:c r="T565" s="76" t="str">
        <x:f>IF(A565="","",IF(COUNTIF($A$7:$A$1006,A565)&gt;1,"Possible Duplicate","Unique"))</x:f>
      </x:c>
      <x:c r="U565" s="13"/>
      <x:c r="V565" s="13"/>
      <x:c r="W565" s="13"/>
      <x:c r="X565" s="14"/>
    </x:row>
    <x:row r="566">
      <x:c r="A566" s="13"/>
      <x:c r="B566" s="14"/>
      <x:c r="C566" s="76" t="str">
        <x:f>IF(B566="","",TEXT(B566,"mmm yyyy"))</x:f>
      </x:c>
      <x:c r="D566" s="13"/>
      <x:c r="E566" s="13"/>
      <x:c r="F566" s="13"/>
      <x:c r="G566" s="13"/>
      <x:c r="H566" s="13"/>
      <x:c r="I566" s="77"/>
      <x:c r="J566" s="77"/>
      <x:c r="K566" s="78" t="str">
        <x:f>IF(AND(I566="",J566=""),"",N(I566)-N(J566))</x:f>
      </x:c>
      <x:c r="L566" s="13"/>
      <x:c r="M566" s="76" t="str">
        <x:f>IF(E566="","",XLOOKUP(E566,'Lists &amp; COA'!$L$47:$L$95,'Lists &amp; COA'!$M$47:$M$95,""))</x:f>
      </x:c>
      <x:c r="N566" s="76" t="str">
        <x:f>IF(M566="","",IFERROR(VLOOKUP(M566,'Lists &amp; COA'!$A$6:$C$39,2,FALSE),"Review"))</x:f>
      </x:c>
      <x:c r="O566" s="76" t="str">
        <x:f>IF(OR(B566="",E566=""),"",IF(M566="","Review",IF(L566="","Review",IF(L566=M566,"No","Yes"))))</x:f>
      </x:c>
      <x:c r="P566" s="13"/>
      <x:c r="Q566" s="13"/>
      <x:c r="R566" s="13"/>
      <x:c r="S566" s="13"/>
      <x:c r="T566" s="76" t="str">
        <x:f>IF(A566="","",IF(COUNTIF($A$7:$A$1006,A566)&gt;1,"Possible Duplicate","Unique"))</x:f>
      </x:c>
      <x:c r="U566" s="13"/>
      <x:c r="V566" s="13"/>
      <x:c r="W566" s="13"/>
      <x:c r="X566" s="14"/>
    </x:row>
    <x:row r="567">
      <x:c r="A567" s="13"/>
      <x:c r="B567" s="14"/>
      <x:c r="C567" s="76" t="str">
        <x:f>IF(B567="","",TEXT(B567,"mmm yyyy"))</x:f>
      </x:c>
      <x:c r="D567" s="13"/>
      <x:c r="E567" s="13"/>
      <x:c r="F567" s="13"/>
      <x:c r="G567" s="13"/>
      <x:c r="H567" s="13"/>
      <x:c r="I567" s="77"/>
      <x:c r="J567" s="77"/>
      <x:c r="K567" s="78" t="str">
        <x:f>IF(AND(I567="",J567=""),"",N(I567)-N(J567))</x:f>
      </x:c>
      <x:c r="L567" s="13"/>
      <x:c r="M567" s="76" t="str">
        <x:f>IF(E567="","",XLOOKUP(E567,'Lists &amp; COA'!$L$47:$L$95,'Lists &amp; COA'!$M$47:$M$95,""))</x:f>
      </x:c>
      <x:c r="N567" s="76" t="str">
        <x:f>IF(M567="","",IFERROR(VLOOKUP(M567,'Lists &amp; COA'!$A$6:$C$39,2,FALSE),"Review"))</x:f>
      </x:c>
      <x:c r="O567" s="76" t="str">
        <x:f>IF(OR(B567="",E567=""),"",IF(M567="","Review",IF(L567="","Review",IF(L567=M567,"No","Yes"))))</x:f>
      </x:c>
      <x:c r="P567" s="13"/>
      <x:c r="Q567" s="13"/>
      <x:c r="R567" s="13"/>
      <x:c r="S567" s="13"/>
      <x:c r="T567" s="76" t="str">
        <x:f>IF(A567="","",IF(COUNTIF($A$7:$A$1006,A567)&gt;1,"Possible Duplicate","Unique"))</x:f>
      </x:c>
      <x:c r="U567" s="13"/>
      <x:c r="V567" s="13"/>
      <x:c r="W567" s="13"/>
      <x:c r="X567" s="14"/>
    </x:row>
    <x:row r="568">
      <x:c r="A568" s="13"/>
      <x:c r="B568" s="14"/>
      <x:c r="C568" s="76" t="str">
        <x:f>IF(B568="","",TEXT(B568,"mmm yyyy"))</x:f>
      </x:c>
      <x:c r="D568" s="13"/>
      <x:c r="E568" s="13"/>
      <x:c r="F568" s="13"/>
      <x:c r="G568" s="13"/>
      <x:c r="H568" s="13"/>
      <x:c r="I568" s="77"/>
      <x:c r="J568" s="77"/>
      <x:c r="K568" s="78" t="str">
        <x:f>IF(AND(I568="",J568=""),"",N(I568)-N(J568))</x:f>
      </x:c>
      <x:c r="L568" s="13"/>
      <x:c r="M568" s="76" t="str">
        <x:f>IF(E568="","",XLOOKUP(E568,'Lists &amp; COA'!$L$47:$L$95,'Lists &amp; COA'!$M$47:$M$95,""))</x:f>
      </x:c>
      <x:c r="N568" s="76" t="str">
        <x:f>IF(M568="","",IFERROR(VLOOKUP(M568,'Lists &amp; COA'!$A$6:$C$39,2,FALSE),"Review"))</x:f>
      </x:c>
      <x:c r="O568" s="76" t="str">
        <x:f>IF(OR(B568="",E568=""),"",IF(M568="","Review",IF(L568="","Review",IF(L568=M568,"No","Yes"))))</x:f>
      </x:c>
      <x:c r="P568" s="13"/>
      <x:c r="Q568" s="13"/>
      <x:c r="R568" s="13"/>
      <x:c r="S568" s="13"/>
      <x:c r="T568" s="76" t="str">
        <x:f>IF(A568="","",IF(COUNTIF($A$7:$A$1006,A568)&gt;1,"Possible Duplicate","Unique"))</x:f>
      </x:c>
      <x:c r="U568" s="13"/>
      <x:c r="V568" s="13"/>
      <x:c r="W568" s="13"/>
      <x:c r="X568" s="14"/>
    </x:row>
    <x:row r="569">
      <x:c r="A569" s="13"/>
      <x:c r="B569" s="14"/>
      <x:c r="C569" s="76" t="str">
        <x:f>IF(B569="","",TEXT(B569,"mmm yyyy"))</x:f>
      </x:c>
      <x:c r="D569" s="13"/>
      <x:c r="E569" s="13"/>
      <x:c r="F569" s="13"/>
      <x:c r="G569" s="13"/>
      <x:c r="H569" s="13"/>
      <x:c r="I569" s="77"/>
      <x:c r="J569" s="77"/>
      <x:c r="K569" s="78" t="str">
        <x:f>IF(AND(I569="",J569=""),"",N(I569)-N(J569))</x:f>
      </x:c>
      <x:c r="L569" s="13"/>
      <x:c r="M569" s="76" t="str">
        <x:f>IF(E569="","",XLOOKUP(E569,'Lists &amp; COA'!$L$47:$L$95,'Lists &amp; COA'!$M$47:$M$95,""))</x:f>
      </x:c>
      <x:c r="N569" s="76" t="str">
        <x:f>IF(M569="","",IFERROR(VLOOKUP(M569,'Lists &amp; COA'!$A$6:$C$39,2,FALSE),"Review"))</x:f>
      </x:c>
      <x:c r="O569" s="76" t="str">
        <x:f>IF(OR(B569="",E569=""),"",IF(M569="","Review",IF(L569="","Review",IF(L569=M569,"No","Yes"))))</x:f>
      </x:c>
      <x:c r="P569" s="13"/>
      <x:c r="Q569" s="13"/>
      <x:c r="R569" s="13"/>
      <x:c r="S569" s="13"/>
      <x:c r="T569" s="76" t="str">
        <x:f>IF(A569="","",IF(COUNTIF($A$7:$A$1006,A569)&gt;1,"Possible Duplicate","Unique"))</x:f>
      </x:c>
      <x:c r="U569" s="13"/>
      <x:c r="V569" s="13"/>
      <x:c r="W569" s="13"/>
      <x:c r="X569" s="14"/>
    </x:row>
    <x:row r="570">
      <x:c r="A570" s="13"/>
      <x:c r="B570" s="14"/>
      <x:c r="C570" s="76" t="str">
        <x:f>IF(B570="","",TEXT(B570,"mmm yyyy"))</x:f>
      </x:c>
      <x:c r="D570" s="13"/>
      <x:c r="E570" s="13"/>
      <x:c r="F570" s="13"/>
      <x:c r="G570" s="13"/>
      <x:c r="H570" s="13"/>
      <x:c r="I570" s="77"/>
      <x:c r="J570" s="77"/>
      <x:c r="K570" s="78" t="str">
        <x:f>IF(AND(I570="",J570=""),"",N(I570)-N(J570))</x:f>
      </x:c>
      <x:c r="L570" s="13"/>
      <x:c r="M570" s="76" t="str">
        <x:f>IF(E570="","",XLOOKUP(E570,'Lists &amp; COA'!$L$47:$L$95,'Lists &amp; COA'!$M$47:$M$95,""))</x:f>
      </x:c>
      <x:c r="N570" s="76" t="str">
        <x:f>IF(M570="","",IFERROR(VLOOKUP(M570,'Lists &amp; COA'!$A$6:$C$39,2,FALSE),"Review"))</x:f>
      </x:c>
      <x:c r="O570" s="76" t="str">
        <x:f>IF(OR(B570="",E570=""),"",IF(M570="","Review",IF(L570="","Review",IF(L570=M570,"No","Yes"))))</x:f>
      </x:c>
      <x:c r="P570" s="13"/>
      <x:c r="Q570" s="13"/>
      <x:c r="R570" s="13"/>
      <x:c r="S570" s="13"/>
      <x:c r="T570" s="76" t="str">
        <x:f>IF(A570="","",IF(COUNTIF($A$7:$A$1006,A570)&gt;1,"Possible Duplicate","Unique"))</x:f>
      </x:c>
      <x:c r="U570" s="13"/>
      <x:c r="V570" s="13"/>
      <x:c r="W570" s="13"/>
      <x:c r="X570" s="14"/>
    </x:row>
    <x:row r="571">
      <x:c r="A571" s="13"/>
      <x:c r="B571" s="14"/>
      <x:c r="C571" s="76" t="str">
        <x:f>IF(B571="","",TEXT(B571,"mmm yyyy"))</x:f>
      </x:c>
      <x:c r="D571" s="13"/>
      <x:c r="E571" s="13"/>
      <x:c r="F571" s="13"/>
      <x:c r="G571" s="13"/>
      <x:c r="H571" s="13"/>
      <x:c r="I571" s="77"/>
      <x:c r="J571" s="77"/>
      <x:c r="K571" s="78" t="str">
        <x:f>IF(AND(I571="",J571=""),"",N(I571)-N(J571))</x:f>
      </x:c>
      <x:c r="L571" s="13"/>
      <x:c r="M571" s="76" t="str">
        <x:f>IF(E571="","",XLOOKUP(E571,'Lists &amp; COA'!$L$47:$L$95,'Lists &amp; COA'!$M$47:$M$95,""))</x:f>
      </x:c>
      <x:c r="N571" s="76" t="str">
        <x:f>IF(M571="","",IFERROR(VLOOKUP(M571,'Lists &amp; COA'!$A$6:$C$39,2,FALSE),"Review"))</x:f>
      </x:c>
      <x:c r="O571" s="76" t="str">
        <x:f>IF(OR(B571="",E571=""),"",IF(M571="","Review",IF(L571="","Review",IF(L571=M571,"No","Yes"))))</x:f>
      </x:c>
      <x:c r="P571" s="13"/>
      <x:c r="Q571" s="13"/>
      <x:c r="R571" s="13"/>
      <x:c r="S571" s="13"/>
      <x:c r="T571" s="76" t="str">
        <x:f>IF(A571="","",IF(COUNTIF($A$7:$A$1006,A571)&gt;1,"Possible Duplicate","Unique"))</x:f>
      </x:c>
      <x:c r="U571" s="13"/>
      <x:c r="V571" s="13"/>
      <x:c r="W571" s="13"/>
      <x:c r="X571" s="14"/>
    </x:row>
    <x:row r="572">
      <x:c r="A572" s="13"/>
      <x:c r="B572" s="14"/>
      <x:c r="C572" s="76" t="str">
        <x:f>IF(B572="","",TEXT(B572,"mmm yyyy"))</x:f>
      </x:c>
      <x:c r="D572" s="13"/>
      <x:c r="E572" s="13"/>
      <x:c r="F572" s="13"/>
      <x:c r="G572" s="13"/>
      <x:c r="H572" s="13"/>
      <x:c r="I572" s="77"/>
      <x:c r="J572" s="77"/>
      <x:c r="K572" s="78" t="str">
        <x:f>IF(AND(I572="",J572=""),"",N(I572)-N(J572))</x:f>
      </x:c>
      <x:c r="L572" s="13"/>
      <x:c r="M572" s="76" t="str">
        <x:f>IF(E572="","",XLOOKUP(E572,'Lists &amp; COA'!$L$47:$L$95,'Lists &amp; COA'!$M$47:$M$95,""))</x:f>
      </x:c>
      <x:c r="N572" s="76" t="str">
        <x:f>IF(M572="","",IFERROR(VLOOKUP(M572,'Lists &amp; COA'!$A$6:$C$39,2,FALSE),"Review"))</x:f>
      </x:c>
      <x:c r="O572" s="76" t="str">
        <x:f>IF(OR(B572="",E572=""),"",IF(M572="","Review",IF(L572="","Review",IF(L572=M572,"No","Yes"))))</x:f>
      </x:c>
      <x:c r="P572" s="13"/>
      <x:c r="Q572" s="13"/>
      <x:c r="R572" s="13"/>
      <x:c r="S572" s="13"/>
      <x:c r="T572" s="76" t="str">
        <x:f>IF(A572="","",IF(COUNTIF($A$7:$A$1006,A572)&gt;1,"Possible Duplicate","Unique"))</x:f>
      </x:c>
      <x:c r="U572" s="13"/>
      <x:c r="V572" s="13"/>
      <x:c r="W572" s="13"/>
      <x:c r="X572" s="14"/>
    </x:row>
    <x:row r="573">
      <x:c r="A573" s="13"/>
      <x:c r="B573" s="14"/>
      <x:c r="C573" s="76" t="str">
        <x:f>IF(B573="","",TEXT(B573,"mmm yyyy"))</x:f>
      </x:c>
      <x:c r="D573" s="13"/>
      <x:c r="E573" s="13"/>
      <x:c r="F573" s="13"/>
      <x:c r="G573" s="13"/>
      <x:c r="H573" s="13"/>
      <x:c r="I573" s="77"/>
      <x:c r="J573" s="77"/>
      <x:c r="K573" s="78" t="str">
        <x:f>IF(AND(I573="",J573=""),"",N(I573)-N(J573))</x:f>
      </x:c>
      <x:c r="L573" s="13"/>
      <x:c r="M573" s="76" t="str">
        <x:f>IF(E573="","",XLOOKUP(E573,'Lists &amp; COA'!$L$47:$L$95,'Lists &amp; COA'!$M$47:$M$95,""))</x:f>
      </x:c>
      <x:c r="N573" s="76" t="str">
        <x:f>IF(M573="","",IFERROR(VLOOKUP(M573,'Lists &amp; COA'!$A$6:$C$39,2,FALSE),"Review"))</x:f>
      </x:c>
      <x:c r="O573" s="76" t="str">
        <x:f>IF(OR(B573="",E573=""),"",IF(M573="","Review",IF(L573="","Review",IF(L573=M573,"No","Yes"))))</x:f>
      </x:c>
      <x:c r="P573" s="13"/>
      <x:c r="Q573" s="13"/>
      <x:c r="R573" s="13"/>
      <x:c r="S573" s="13"/>
      <x:c r="T573" s="76" t="str">
        <x:f>IF(A573="","",IF(COUNTIF($A$7:$A$1006,A573)&gt;1,"Possible Duplicate","Unique"))</x:f>
      </x:c>
      <x:c r="U573" s="13"/>
      <x:c r="V573" s="13"/>
      <x:c r="W573" s="13"/>
      <x:c r="X573" s="14"/>
    </x:row>
    <x:row r="574">
      <x:c r="A574" s="13"/>
      <x:c r="B574" s="14"/>
      <x:c r="C574" s="76" t="str">
        <x:f>IF(B574="","",TEXT(B574,"mmm yyyy"))</x:f>
      </x:c>
      <x:c r="D574" s="13"/>
      <x:c r="E574" s="13"/>
      <x:c r="F574" s="13"/>
      <x:c r="G574" s="13"/>
      <x:c r="H574" s="13"/>
      <x:c r="I574" s="77"/>
      <x:c r="J574" s="77"/>
      <x:c r="K574" s="78" t="str">
        <x:f>IF(AND(I574="",J574=""),"",N(I574)-N(J574))</x:f>
      </x:c>
      <x:c r="L574" s="13"/>
      <x:c r="M574" s="76" t="str">
        <x:f>IF(E574="","",XLOOKUP(E574,'Lists &amp; COA'!$L$47:$L$95,'Lists &amp; COA'!$M$47:$M$95,""))</x:f>
      </x:c>
      <x:c r="N574" s="76" t="str">
        <x:f>IF(M574="","",IFERROR(VLOOKUP(M574,'Lists &amp; COA'!$A$6:$C$39,2,FALSE),"Review"))</x:f>
      </x:c>
      <x:c r="O574" s="76" t="str">
        <x:f>IF(OR(B574="",E574=""),"",IF(M574="","Review",IF(L574="","Review",IF(L574=M574,"No","Yes"))))</x:f>
      </x:c>
      <x:c r="P574" s="13"/>
      <x:c r="Q574" s="13"/>
      <x:c r="R574" s="13"/>
      <x:c r="S574" s="13"/>
      <x:c r="T574" s="76" t="str">
        <x:f>IF(A574="","",IF(COUNTIF($A$7:$A$1006,A574)&gt;1,"Possible Duplicate","Unique"))</x:f>
      </x:c>
      <x:c r="U574" s="13"/>
      <x:c r="V574" s="13"/>
      <x:c r="W574" s="13"/>
      <x:c r="X574" s="14"/>
    </x:row>
    <x:row r="575">
      <x:c r="A575" s="13"/>
      <x:c r="B575" s="14"/>
      <x:c r="C575" s="76" t="str">
        <x:f>IF(B575="","",TEXT(B575,"mmm yyyy"))</x:f>
      </x:c>
      <x:c r="D575" s="13"/>
      <x:c r="E575" s="13"/>
      <x:c r="F575" s="13"/>
      <x:c r="G575" s="13"/>
      <x:c r="H575" s="13"/>
      <x:c r="I575" s="77"/>
      <x:c r="J575" s="77"/>
      <x:c r="K575" s="78" t="str">
        <x:f>IF(AND(I575="",J575=""),"",N(I575)-N(J575))</x:f>
      </x:c>
      <x:c r="L575" s="13"/>
      <x:c r="M575" s="76" t="str">
        <x:f>IF(E575="","",XLOOKUP(E575,'Lists &amp; COA'!$L$47:$L$95,'Lists &amp; COA'!$M$47:$M$95,""))</x:f>
      </x:c>
      <x:c r="N575" s="76" t="str">
        <x:f>IF(M575="","",IFERROR(VLOOKUP(M575,'Lists &amp; COA'!$A$6:$C$39,2,FALSE),"Review"))</x:f>
      </x:c>
      <x:c r="O575" s="76" t="str">
        <x:f>IF(OR(B575="",E575=""),"",IF(M575="","Review",IF(L575="","Review",IF(L575=M575,"No","Yes"))))</x:f>
      </x:c>
      <x:c r="P575" s="13"/>
      <x:c r="Q575" s="13"/>
      <x:c r="R575" s="13"/>
      <x:c r="S575" s="13"/>
      <x:c r="T575" s="76" t="str">
        <x:f>IF(A575="","",IF(COUNTIF($A$7:$A$1006,A575)&gt;1,"Possible Duplicate","Unique"))</x:f>
      </x:c>
      <x:c r="U575" s="13"/>
      <x:c r="V575" s="13"/>
      <x:c r="W575" s="13"/>
      <x:c r="X575" s="14"/>
    </x:row>
    <x:row r="576">
      <x:c r="A576" s="13"/>
      <x:c r="B576" s="14"/>
      <x:c r="C576" s="76" t="str">
        <x:f>IF(B576="","",TEXT(B576,"mmm yyyy"))</x:f>
      </x:c>
      <x:c r="D576" s="13"/>
      <x:c r="E576" s="13"/>
      <x:c r="F576" s="13"/>
      <x:c r="G576" s="13"/>
      <x:c r="H576" s="13"/>
      <x:c r="I576" s="77"/>
      <x:c r="J576" s="77"/>
      <x:c r="K576" s="78" t="str">
        <x:f>IF(AND(I576="",J576=""),"",N(I576)-N(J576))</x:f>
      </x:c>
      <x:c r="L576" s="13"/>
      <x:c r="M576" s="76" t="str">
        <x:f>IF(E576="","",XLOOKUP(E576,'Lists &amp; COA'!$L$47:$L$95,'Lists &amp; COA'!$M$47:$M$95,""))</x:f>
      </x:c>
      <x:c r="N576" s="76" t="str">
        <x:f>IF(M576="","",IFERROR(VLOOKUP(M576,'Lists &amp; COA'!$A$6:$C$39,2,FALSE),"Review"))</x:f>
      </x:c>
      <x:c r="O576" s="76" t="str">
        <x:f>IF(OR(B576="",E576=""),"",IF(M576="","Review",IF(L576="","Review",IF(L576=M576,"No","Yes"))))</x:f>
      </x:c>
      <x:c r="P576" s="13"/>
      <x:c r="Q576" s="13"/>
      <x:c r="R576" s="13"/>
      <x:c r="S576" s="13"/>
      <x:c r="T576" s="76" t="str">
        <x:f>IF(A576="","",IF(COUNTIF($A$7:$A$1006,A576)&gt;1,"Possible Duplicate","Unique"))</x:f>
      </x:c>
      <x:c r="U576" s="13"/>
      <x:c r="V576" s="13"/>
      <x:c r="W576" s="13"/>
      <x:c r="X576" s="14"/>
    </x:row>
    <x:row r="577">
      <x:c r="A577" s="13"/>
      <x:c r="B577" s="14"/>
      <x:c r="C577" s="76" t="str">
        <x:f>IF(B577="","",TEXT(B577,"mmm yyyy"))</x:f>
      </x:c>
      <x:c r="D577" s="13"/>
      <x:c r="E577" s="13"/>
      <x:c r="F577" s="13"/>
      <x:c r="G577" s="13"/>
      <x:c r="H577" s="13"/>
      <x:c r="I577" s="77"/>
      <x:c r="J577" s="77"/>
      <x:c r="K577" s="78" t="str">
        <x:f>IF(AND(I577="",J577=""),"",N(I577)-N(J577))</x:f>
      </x:c>
      <x:c r="L577" s="13"/>
      <x:c r="M577" s="76" t="str">
        <x:f>IF(E577="","",XLOOKUP(E577,'Lists &amp; COA'!$L$47:$L$95,'Lists &amp; COA'!$M$47:$M$95,""))</x:f>
      </x:c>
      <x:c r="N577" s="76" t="str">
        <x:f>IF(M577="","",IFERROR(VLOOKUP(M577,'Lists &amp; COA'!$A$6:$C$39,2,FALSE),"Review"))</x:f>
      </x:c>
      <x:c r="O577" s="76" t="str">
        <x:f>IF(OR(B577="",E577=""),"",IF(M577="","Review",IF(L577="","Review",IF(L577=M577,"No","Yes"))))</x:f>
      </x:c>
      <x:c r="P577" s="13"/>
      <x:c r="Q577" s="13"/>
      <x:c r="R577" s="13"/>
      <x:c r="S577" s="13"/>
      <x:c r="T577" s="76" t="str">
        <x:f>IF(A577="","",IF(COUNTIF($A$7:$A$1006,A577)&gt;1,"Possible Duplicate","Unique"))</x:f>
      </x:c>
      <x:c r="U577" s="13"/>
      <x:c r="V577" s="13"/>
      <x:c r="W577" s="13"/>
      <x:c r="X577" s="14"/>
    </x:row>
    <x:row r="578">
      <x:c r="A578" s="13"/>
      <x:c r="B578" s="14"/>
      <x:c r="C578" s="76" t="str">
        <x:f>IF(B578="","",TEXT(B578,"mmm yyyy"))</x:f>
      </x:c>
      <x:c r="D578" s="13"/>
      <x:c r="E578" s="13"/>
      <x:c r="F578" s="13"/>
      <x:c r="G578" s="13"/>
      <x:c r="H578" s="13"/>
      <x:c r="I578" s="77"/>
      <x:c r="J578" s="77"/>
      <x:c r="K578" s="78" t="str">
        <x:f>IF(AND(I578="",J578=""),"",N(I578)-N(J578))</x:f>
      </x:c>
      <x:c r="L578" s="13"/>
      <x:c r="M578" s="76" t="str">
        <x:f>IF(E578="","",XLOOKUP(E578,'Lists &amp; COA'!$L$47:$L$95,'Lists &amp; COA'!$M$47:$M$95,""))</x:f>
      </x:c>
      <x:c r="N578" s="76" t="str">
        <x:f>IF(M578="","",IFERROR(VLOOKUP(M578,'Lists &amp; COA'!$A$6:$C$39,2,FALSE),"Review"))</x:f>
      </x:c>
      <x:c r="O578" s="76" t="str">
        <x:f>IF(OR(B578="",E578=""),"",IF(M578="","Review",IF(L578="","Review",IF(L578=M578,"No","Yes"))))</x:f>
      </x:c>
      <x:c r="P578" s="13"/>
      <x:c r="Q578" s="13"/>
      <x:c r="R578" s="13"/>
      <x:c r="S578" s="13"/>
      <x:c r="T578" s="76" t="str">
        <x:f>IF(A578="","",IF(COUNTIF($A$7:$A$1006,A578)&gt;1,"Possible Duplicate","Unique"))</x:f>
      </x:c>
      <x:c r="U578" s="13"/>
      <x:c r="V578" s="13"/>
      <x:c r="W578" s="13"/>
      <x:c r="X578" s="14"/>
    </x:row>
    <x:row r="579">
      <x:c r="A579" s="13"/>
      <x:c r="B579" s="14"/>
      <x:c r="C579" s="76" t="str">
        <x:f>IF(B579="","",TEXT(B579,"mmm yyyy"))</x:f>
      </x:c>
      <x:c r="D579" s="13"/>
      <x:c r="E579" s="13"/>
      <x:c r="F579" s="13"/>
      <x:c r="G579" s="13"/>
      <x:c r="H579" s="13"/>
      <x:c r="I579" s="77"/>
      <x:c r="J579" s="77"/>
      <x:c r="K579" s="78" t="str">
        <x:f>IF(AND(I579="",J579=""),"",N(I579)-N(J579))</x:f>
      </x:c>
      <x:c r="L579" s="13"/>
      <x:c r="M579" s="76" t="str">
        <x:f>IF(E579="","",XLOOKUP(E579,'Lists &amp; COA'!$L$47:$L$95,'Lists &amp; COA'!$M$47:$M$95,""))</x:f>
      </x:c>
      <x:c r="N579" s="76" t="str">
        <x:f>IF(M579="","",IFERROR(VLOOKUP(M579,'Lists &amp; COA'!$A$6:$C$39,2,FALSE),"Review"))</x:f>
      </x:c>
      <x:c r="O579" s="76" t="str">
        <x:f>IF(OR(B579="",E579=""),"",IF(M579="","Review",IF(L579="","Review",IF(L579=M579,"No","Yes"))))</x:f>
      </x:c>
      <x:c r="P579" s="13"/>
      <x:c r="Q579" s="13"/>
      <x:c r="R579" s="13"/>
      <x:c r="S579" s="13"/>
      <x:c r="T579" s="76" t="str">
        <x:f>IF(A579="","",IF(COUNTIF($A$7:$A$1006,A579)&gt;1,"Possible Duplicate","Unique"))</x:f>
      </x:c>
      <x:c r="U579" s="13"/>
      <x:c r="V579" s="13"/>
      <x:c r="W579" s="13"/>
      <x:c r="X579" s="14"/>
    </x:row>
    <x:row r="580">
      <x:c r="A580" s="13"/>
      <x:c r="B580" s="14"/>
      <x:c r="C580" s="76" t="str">
        <x:f>IF(B580="","",TEXT(B580,"mmm yyyy"))</x:f>
      </x:c>
      <x:c r="D580" s="13"/>
      <x:c r="E580" s="13"/>
      <x:c r="F580" s="13"/>
      <x:c r="G580" s="13"/>
      <x:c r="H580" s="13"/>
      <x:c r="I580" s="77"/>
      <x:c r="J580" s="77"/>
      <x:c r="K580" s="78" t="str">
        <x:f>IF(AND(I580="",J580=""),"",N(I580)-N(J580))</x:f>
      </x:c>
      <x:c r="L580" s="13"/>
      <x:c r="M580" s="76" t="str">
        <x:f>IF(E580="","",XLOOKUP(E580,'Lists &amp; COA'!$L$47:$L$95,'Lists &amp; COA'!$M$47:$M$95,""))</x:f>
      </x:c>
      <x:c r="N580" s="76" t="str">
        <x:f>IF(M580="","",IFERROR(VLOOKUP(M580,'Lists &amp; COA'!$A$6:$C$39,2,FALSE),"Review"))</x:f>
      </x:c>
      <x:c r="O580" s="76" t="str">
        <x:f>IF(OR(B580="",E580=""),"",IF(M580="","Review",IF(L580="","Review",IF(L580=M580,"No","Yes"))))</x:f>
      </x:c>
      <x:c r="P580" s="13"/>
      <x:c r="Q580" s="13"/>
      <x:c r="R580" s="13"/>
      <x:c r="S580" s="13"/>
      <x:c r="T580" s="76" t="str">
        <x:f>IF(A580="","",IF(COUNTIF($A$7:$A$1006,A580)&gt;1,"Possible Duplicate","Unique"))</x:f>
      </x:c>
      <x:c r="U580" s="13"/>
      <x:c r="V580" s="13"/>
      <x:c r="W580" s="13"/>
      <x:c r="X580" s="14"/>
    </x:row>
    <x:row r="581">
      <x:c r="A581" s="13"/>
      <x:c r="B581" s="14"/>
      <x:c r="C581" s="76" t="str">
        <x:f>IF(B581="","",TEXT(B581,"mmm yyyy"))</x:f>
      </x:c>
      <x:c r="D581" s="13"/>
      <x:c r="E581" s="13"/>
      <x:c r="F581" s="13"/>
      <x:c r="G581" s="13"/>
      <x:c r="H581" s="13"/>
      <x:c r="I581" s="77"/>
      <x:c r="J581" s="77"/>
      <x:c r="K581" s="78" t="str">
        <x:f>IF(AND(I581="",J581=""),"",N(I581)-N(J581))</x:f>
      </x:c>
      <x:c r="L581" s="13"/>
      <x:c r="M581" s="76" t="str">
        <x:f>IF(E581="","",XLOOKUP(E581,'Lists &amp; COA'!$L$47:$L$95,'Lists &amp; COA'!$M$47:$M$95,""))</x:f>
      </x:c>
      <x:c r="N581" s="76" t="str">
        <x:f>IF(M581="","",IFERROR(VLOOKUP(M581,'Lists &amp; COA'!$A$6:$C$39,2,FALSE),"Review"))</x:f>
      </x:c>
      <x:c r="O581" s="76" t="str">
        <x:f>IF(OR(B581="",E581=""),"",IF(M581="","Review",IF(L581="","Review",IF(L581=M581,"No","Yes"))))</x:f>
      </x:c>
      <x:c r="P581" s="13"/>
      <x:c r="Q581" s="13"/>
      <x:c r="R581" s="13"/>
      <x:c r="S581" s="13"/>
      <x:c r="T581" s="76" t="str">
        <x:f>IF(A581="","",IF(COUNTIF($A$7:$A$1006,A581)&gt;1,"Possible Duplicate","Unique"))</x:f>
      </x:c>
      <x:c r="U581" s="13"/>
      <x:c r="V581" s="13"/>
      <x:c r="W581" s="13"/>
      <x:c r="X581" s="14"/>
    </x:row>
    <x:row r="582">
      <x:c r="A582" s="13"/>
      <x:c r="B582" s="14"/>
      <x:c r="C582" s="76" t="str">
        <x:f>IF(B582="","",TEXT(B582,"mmm yyyy"))</x:f>
      </x:c>
      <x:c r="D582" s="13"/>
      <x:c r="E582" s="13"/>
      <x:c r="F582" s="13"/>
      <x:c r="G582" s="13"/>
      <x:c r="H582" s="13"/>
      <x:c r="I582" s="77"/>
      <x:c r="J582" s="77"/>
      <x:c r="K582" s="78" t="str">
        <x:f>IF(AND(I582="",J582=""),"",N(I582)-N(J582))</x:f>
      </x:c>
      <x:c r="L582" s="13"/>
      <x:c r="M582" s="76" t="str">
        <x:f>IF(E582="","",XLOOKUP(E582,'Lists &amp; COA'!$L$47:$L$95,'Lists &amp; COA'!$M$47:$M$95,""))</x:f>
      </x:c>
      <x:c r="N582" s="76" t="str">
        <x:f>IF(M582="","",IFERROR(VLOOKUP(M582,'Lists &amp; COA'!$A$6:$C$39,2,FALSE),"Review"))</x:f>
      </x:c>
      <x:c r="O582" s="76" t="str">
        <x:f>IF(OR(B582="",E582=""),"",IF(M582="","Review",IF(L582="","Review",IF(L582=M582,"No","Yes"))))</x:f>
      </x:c>
      <x:c r="P582" s="13"/>
      <x:c r="Q582" s="13"/>
      <x:c r="R582" s="13"/>
      <x:c r="S582" s="13"/>
      <x:c r="T582" s="76" t="str">
        <x:f>IF(A582="","",IF(COUNTIF($A$7:$A$1006,A582)&gt;1,"Possible Duplicate","Unique"))</x:f>
      </x:c>
      <x:c r="U582" s="13"/>
      <x:c r="V582" s="13"/>
      <x:c r="W582" s="13"/>
      <x:c r="X582" s="14"/>
    </x:row>
    <x:row r="583">
      <x:c r="A583" s="13"/>
      <x:c r="B583" s="14"/>
      <x:c r="C583" s="76" t="str">
        <x:f>IF(B583="","",TEXT(B583,"mmm yyyy"))</x:f>
      </x:c>
      <x:c r="D583" s="13"/>
      <x:c r="E583" s="13"/>
      <x:c r="F583" s="13"/>
      <x:c r="G583" s="13"/>
      <x:c r="H583" s="13"/>
      <x:c r="I583" s="77"/>
      <x:c r="J583" s="77"/>
      <x:c r="K583" s="78" t="str">
        <x:f>IF(AND(I583="",J583=""),"",N(I583)-N(J583))</x:f>
      </x:c>
      <x:c r="L583" s="13"/>
      <x:c r="M583" s="76" t="str">
        <x:f>IF(E583="","",XLOOKUP(E583,'Lists &amp; COA'!$L$47:$L$95,'Lists &amp; COA'!$M$47:$M$95,""))</x:f>
      </x:c>
      <x:c r="N583" s="76" t="str">
        <x:f>IF(M583="","",IFERROR(VLOOKUP(M583,'Lists &amp; COA'!$A$6:$C$39,2,FALSE),"Review"))</x:f>
      </x:c>
      <x:c r="O583" s="76" t="str">
        <x:f>IF(OR(B583="",E583=""),"",IF(M583="","Review",IF(L583="","Review",IF(L583=M583,"No","Yes"))))</x:f>
      </x:c>
      <x:c r="P583" s="13"/>
      <x:c r="Q583" s="13"/>
      <x:c r="R583" s="13"/>
      <x:c r="S583" s="13"/>
      <x:c r="T583" s="76" t="str">
        <x:f>IF(A583="","",IF(COUNTIF($A$7:$A$1006,A583)&gt;1,"Possible Duplicate","Unique"))</x:f>
      </x:c>
      <x:c r="U583" s="13"/>
      <x:c r="V583" s="13"/>
      <x:c r="W583" s="13"/>
      <x:c r="X583" s="14"/>
    </x:row>
    <x:row r="584">
      <x:c r="A584" s="13"/>
      <x:c r="B584" s="14"/>
      <x:c r="C584" s="76" t="str">
        <x:f>IF(B584="","",TEXT(B584,"mmm yyyy"))</x:f>
      </x:c>
      <x:c r="D584" s="13"/>
      <x:c r="E584" s="13"/>
      <x:c r="F584" s="13"/>
      <x:c r="G584" s="13"/>
      <x:c r="H584" s="13"/>
      <x:c r="I584" s="77"/>
      <x:c r="J584" s="77"/>
      <x:c r="K584" s="78" t="str">
        <x:f>IF(AND(I584="",J584=""),"",N(I584)-N(J584))</x:f>
      </x:c>
      <x:c r="L584" s="13"/>
      <x:c r="M584" s="76" t="str">
        <x:f>IF(E584="","",XLOOKUP(E584,'Lists &amp; COA'!$L$47:$L$95,'Lists &amp; COA'!$M$47:$M$95,""))</x:f>
      </x:c>
      <x:c r="N584" s="76" t="str">
        <x:f>IF(M584="","",IFERROR(VLOOKUP(M584,'Lists &amp; COA'!$A$6:$C$39,2,FALSE),"Review"))</x:f>
      </x:c>
      <x:c r="O584" s="76" t="str">
        <x:f>IF(OR(B584="",E584=""),"",IF(M584="","Review",IF(L584="","Review",IF(L584=M584,"No","Yes"))))</x:f>
      </x:c>
      <x:c r="P584" s="13"/>
      <x:c r="Q584" s="13"/>
      <x:c r="R584" s="13"/>
      <x:c r="S584" s="13"/>
      <x:c r="T584" s="76" t="str">
        <x:f>IF(A584="","",IF(COUNTIF($A$7:$A$1006,A584)&gt;1,"Possible Duplicate","Unique"))</x:f>
      </x:c>
      <x:c r="U584" s="13"/>
      <x:c r="V584" s="13"/>
      <x:c r="W584" s="13"/>
      <x:c r="X584" s="14"/>
    </x:row>
    <x:row r="585">
      <x:c r="A585" s="13"/>
      <x:c r="B585" s="14"/>
      <x:c r="C585" s="76" t="str">
        <x:f>IF(B585="","",TEXT(B585,"mmm yyyy"))</x:f>
      </x:c>
      <x:c r="D585" s="13"/>
      <x:c r="E585" s="13"/>
      <x:c r="F585" s="13"/>
      <x:c r="G585" s="13"/>
      <x:c r="H585" s="13"/>
      <x:c r="I585" s="77"/>
      <x:c r="J585" s="77"/>
      <x:c r="K585" s="78" t="str">
        <x:f>IF(AND(I585="",J585=""),"",N(I585)-N(J585))</x:f>
      </x:c>
      <x:c r="L585" s="13"/>
      <x:c r="M585" s="76" t="str">
        <x:f>IF(E585="","",XLOOKUP(E585,'Lists &amp; COA'!$L$47:$L$95,'Lists &amp; COA'!$M$47:$M$95,""))</x:f>
      </x:c>
      <x:c r="N585" s="76" t="str">
        <x:f>IF(M585="","",IFERROR(VLOOKUP(M585,'Lists &amp; COA'!$A$6:$C$39,2,FALSE),"Review"))</x:f>
      </x:c>
      <x:c r="O585" s="76" t="str">
        <x:f>IF(OR(B585="",E585=""),"",IF(M585="","Review",IF(L585="","Review",IF(L585=M585,"No","Yes"))))</x:f>
      </x:c>
      <x:c r="P585" s="13"/>
      <x:c r="Q585" s="13"/>
      <x:c r="R585" s="13"/>
      <x:c r="S585" s="13"/>
      <x:c r="T585" s="76" t="str">
        <x:f>IF(A585="","",IF(COUNTIF($A$7:$A$1006,A585)&gt;1,"Possible Duplicate","Unique"))</x:f>
      </x:c>
      <x:c r="U585" s="13"/>
      <x:c r="V585" s="13"/>
      <x:c r="W585" s="13"/>
      <x:c r="X585" s="14"/>
    </x:row>
    <x:row r="586">
      <x:c r="A586" s="13"/>
      <x:c r="B586" s="14"/>
      <x:c r="C586" s="76" t="str">
        <x:f>IF(B586="","",TEXT(B586,"mmm yyyy"))</x:f>
      </x:c>
      <x:c r="D586" s="13"/>
      <x:c r="E586" s="13"/>
      <x:c r="F586" s="13"/>
      <x:c r="G586" s="13"/>
      <x:c r="H586" s="13"/>
      <x:c r="I586" s="77"/>
      <x:c r="J586" s="77"/>
      <x:c r="K586" s="78" t="str">
        <x:f>IF(AND(I586="",J586=""),"",N(I586)-N(J586))</x:f>
      </x:c>
      <x:c r="L586" s="13"/>
      <x:c r="M586" s="76" t="str">
        <x:f>IF(E586="","",XLOOKUP(E586,'Lists &amp; COA'!$L$47:$L$95,'Lists &amp; COA'!$M$47:$M$95,""))</x:f>
      </x:c>
      <x:c r="N586" s="76" t="str">
        <x:f>IF(M586="","",IFERROR(VLOOKUP(M586,'Lists &amp; COA'!$A$6:$C$39,2,FALSE),"Review"))</x:f>
      </x:c>
      <x:c r="O586" s="76" t="str">
        <x:f>IF(OR(B586="",E586=""),"",IF(M586="","Review",IF(L586="","Review",IF(L586=M586,"No","Yes"))))</x:f>
      </x:c>
      <x:c r="P586" s="13"/>
      <x:c r="Q586" s="13"/>
      <x:c r="R586" s="13"/>
      <x:c r="S586" s="13"/>
      <x:c r="T586" s="76" t="str">
        <x:f>IF(A586="","",IF(COUNTIF($A$7:$A$1006,A586)&gt;1,"Possible Duplicate","Unique"))</x:f>
      </x:c>
      <x:c r="U586" s="13"/>
      <x:c r="V586" s="13"/>
      <x:c r="W586" s="13"/>
      <x:c r="X586" s="14"/>
    </x:row>
    <x:row r="587">
      <x:c r="A587" s="13"/>
      <x:c r="B587" s="14"/>
      <x:c r="C587" s="76" t="str">
        <x:f>IF(B587="","",TEXT(B587,"mmm yyyy"))</x:f>
      </x:c>
      <x:c r="D587" s="13"/>
      <x:c r="E587" s="13"/>
      <x:c r="F587" s="13"/>
      <x:c r="G587" s="13"/>
      <x:c r="H587" s="13"/>
      <x:c r="I587" s="77"/>
      <x:c r="J587" s="77"/>
      <x:c r="K587" s="78" t="str">
        <x:f>IF(AND(I587="",J587=""),"",N(I587)-N(J587))</x:f>
      </x:c>
      <x:c r="L587" s="13"/>
      <x:c r="M587" s="76" t="str">
        <x:f>IF(E587="","",XLOOKUP(E587,'Lists &amp; COA'!$L$47:$L$95,'Lists &amp; COA'!$M$47:$M$95,""))</x:f>
      </x:c>
      <x:c r="N587" s="76" t="str">
        <x:f>IF(M587="","",IFERROR(VLOOKUP(M587,'Lists &amp; COA'!$A$6:$C$39,2,FALSE),"Review"))</x:f>
      </x:c>
      <x:c r="O587" s="76" t="str">
        <x:f>IF(OR(B587="",E587=""),"",IF(M587="","Review",IF(L587="","Review",IF(L587=M587,"No","Yes"))))</x:f>
      </x:c>
      <x:c r="P587" s="13"/>
      <x:c r="Q587" s="13"/>
      <x:c r="R587" s="13"/>
      <x:c r="S587" s="13"/>
      <x:c r="T587" s="76" t="str">
        <x:f>IF(A587="","",IF(COUNTIF($A$7:$A$1006,A587)&gt;1,"Possible Duplicate","Unique"))</x:f>
      </x:c>
      <x:c r="U587" s="13"/>
      <x:c r="V587" s="13"/>
      <x:c r="W587" s="13"/>
      <x:c r="X587" s="14"/>
    </x:row>
    <x:row r="588">
      <x:c r="A588" s="13"/>
      <x:c r="B588" s="14"/>
      <x:c r="C588" s="76" t="str">
        <x:f>IF(B588="","",TEXT(B588,"mmm yyyy"))</x:f>
      </x:c>
      <x:c r="D588" s="13"/>
      <x:c r="E588" s="13"/>
      <x:c r="F588" s="13"/>
      <x:c r="G588" s="13"/>
      <x:c r="H588" s="13"/>
      <x:c r="I588" s="77"/>
      <x:c r="J588" s="77"/>
      <x:c r="K588" s="78" t="str">
        <x:f>IF(AND(I588="",J588=""),"",N(I588)-N(J588))</x:f>
      </x:c>
      <x:c r="L588" s="13"/>
      <x:c r="M588" s="76" t="str">
        <x:f>IF(E588="","",XLOOKUP(E588,'Lists &amp; COA'!$L$47:$L$95,'Lists &amp; COA'!$M$47:$M$95,""))</x:f>
      </x:c>
      <x:c r="N588" s="76" t="str">
        <x:f>IF(M588="","",IFERROR(VLOOKUP(M588,'Lists &amp; COA'!$A$6:$C$39,2,FALSE),"Review"))</x:f>
      </x:c>
      <x:c r="O588" s="76" t="str">
        <x:f>IF(OR(B588="",E588=""),"",IF(M588="","Review",IF(L588="","Review",IF(L588=M588,"No","Yes"))))</x:f>
      </x:c>
      <x:c r="P588" s="13"/>
      <x:c r="Q588" s="13"/>
      <x:c r="R588" s="13"/>
      <x:c r="S588" s="13"/>
      <x:c r="T588" s="76" t="str">
        <x:f>IF(A588="","",IF(COUNTIF($A$7:$A$1006,A588)&gt;1,"Possible Duplicate","Unique"))</x:f>
      </x:c>
      <x:c r="U588" s="13"/>
      <x:c r="V588" s="13"/>
      <x:c r="W588" s="13"/>
      <x:c r="X588" s="14"/>
    </x:row>
    <x:row r="589">
      <x:c r="A589" s="13"/>
      <x:c r="B589" s="14"/>
      <x:c r="C589" s="76" t="str">
        <x:f>IF(B589="","",TEXT(B589,"mmm yyyy"))</x:f>
      </x:c>
      <x:c r="D589" s="13"/>
      <x:c r="E589" s="13"/>
      <x:c r="F589" s="13"/>
      <x:c r="G589" s="13"/>
      <x:c r="H589" s="13"/>
      <x:c r="I589" s="77"/>
      <x:c r="J589" s="77"/>
      <x:c r="K589" s="78" t="str">
        <x:f>IF(AND(I589="",J589=""),"",N(I589)-N(J589))</x:f>
      </x:c>
      <x:c r="L589" s="13"/>
      <x:c r="M589" s="76" t="str">
        <x:f>IF(E589="","",XLOOKUP(E589,'Lists &amp; COA'!$L$47:$L$95,'Lists &amp; COA'!$M$47:$M$95,""))</x:f>
      </x:c>
      <x:c r="N589" s="76" t="str">
        <x:f>IF(M589="","",IFERROR(VLOOKUP(M589,'Lists &amp; COA'!$A$6:$C$39,2,FALSE),"Review"))</x:f>
      </x:c>
      <x:c r="O589" s="76" t="str">
        <x:f>IF(OR(B589="",E589=""),"",IF(M589="","Review",IF(L589="","Review",IF(L589=M589,"No","Yes"))))</x:f>
      </x:c>
      <x:c r="P589" s="13"/>
      <x:c r="Q589" s="13"/>
      <x:c r="R589" s="13"/>
      <x:c r="S589" s="13"/>
      <x:c r="T589" s="76" t="str">
        <x:f>IF(A589="","",IF(COUNTIF($A$7:$A$1006,A589)&gt;1,"Possible Duplicate","Unique"))</x:f>
      </x:c>
      <x:c r="U589" s="13"/>
      <x:c r="V589" s="13"/>
      <x:c r="W589" s="13"/>
      <x:c r="X589" s="14"/>
    </x:row>
    <x:row r="590">
      <x:c r="A590" s="13"/>
      <x:c r="B590" s="14"/>
      <x:c r="C590" s="76" t="str">
        <x:f>IF(B590="","",TEXT(B590,"mmm yyyy"))</x:f>
      </x:c>
      <x:c r="D590" s="13"/>
      <x:c r="E590" s="13"/>
      <x:c r="F590" s="13"/>
      <x:c r="G590" s="13"/>
      <x:c r="H590" s="13"/>
      <x:c r="I590" s="77"/>
      <x:c r="J590" s="77"/>
      <x:c r="K590" s="78" t="str">
        <x:f>IF(AND(I590="",J590=""),"",N(I590)-N(J590))</x:f>
      </x:c>
      <x:c r="L590" s="13"/>
      <x:c r="M590" s="76" t="str">
        <x:f>IF(E590="","",XLOOKUP(E590,'Lists &amp; COA'!$L$47:$L$95,'Lists &amp; COA'!$M$47:$M$95,""))</x:f>
      </x:c>
      <x:c r="N590" s="76" t="str">
        <x:f>IF(M590="","",IFERROR(VLOOKUP(M590,'Lists &amp; COA'!$A$6:$C$39,2,FALSE),"Review"))</x:f>
      </x:c>
      <x:c r="O590" s="76" t="str">
        <x:f>IF(OR(B590="",E590=""),"",IF(M590="","Review",IF(L590="","Review",IF(L590=M590,"No","Yes"))))</x:f>
      </x:c>
      <x:c r="P590" s="13"/>
      <x:c r="Q590" s="13"/>
      <x:c r="R590" s="13"/>
      <x:c r="S590" s="13"/>
      <x:c r="T590" s="76" t="str">
        <x:f>IF(A590="","",IF(COUNTIF($A$7:$A$1006,A590)&gt;1,"Possible Duplicate","Unique"))</x:f>
      </x:c>
      <x:c r="U590" s="13"/>
      <x:c r="V590" s="13"/>
      <x:c r="W590" s="13"/>
      <x:c r="X590" s="14"/>
    </x:row>
    <x:row r="591">
      <x:c r="A591" s="13"/>
      <x:c r="B591" s="14"/>
      <x:c r="C591" s="76" t="str">
        <x:f>IF(B591="","",TEXT(B591,"mmm yyyy"))</x:f>
      </x:c>
      <x:c r="D591" s="13"/>
      <x:c r="E591" s="13"/>
      <x:c r="F591" s="13"/>
      <x:c r="G591" s="13"/>
      <x:c r="H591" s="13"/>
      <x:c r="I591" s="77"/>
      <x:c r="J591" s="77"/>
      <x:c r="K591" s="78" t="str">
        <x:f>IF(AND(I591="",J591=""),"",N(I591)-N(J591))</x:f>
      </x:c>
      <x:c r="L591" s="13"/>
      <x:c r="M591" s="76" t="str">
        <x:f>IF(E591="","",XLOOKUP(E591,'Lists &amp; COA'!$L$47:$L$95,'Lists &amp; COA'!$M$47:$M$95,""))</x:f>
      </x:c>
      <x:c r="N591" s="76" t="str">
        <x:f>IF(M591="","",IFERROR(VLOOKUP(M591,'Lists &amp; COA'!$A$6:$C$39,2,FALSE),"Review"))</x:f>
      </x:c>
      <x:c r="O591" s="76" t="str">
        <x:f>IF(OR(B591="",E591=""),"",IF(M591="","Review",IF(L591="","Review",IF(L591=M591,"No","Yes"))))</x:f>
      </x:c>
      <x:c r="P591" s="13"/>
      <x:c r="Q591" s="13"/>
      <x:c r="R591" s="13"/>
      <x:c r="S591" s="13"/>
      <x:c r="T591" s="76" t="str">
        <x:f>IF(A591="","",IF(COUNTIF($A$7:$A$1006,A591)&gt;1,"Possible Duplicate","Unique"))</x:f>
      </x:c>
      <x:c r="U591" s="13"/>
      <x:c r="V591" s="13"/>
      <x:c r="W591" s="13"/>
      <x:c r="X591" s="14"/>
    </x:row>
    <x:row r="592">
      <x:c r="A592" s="13"/>
      <x:c r="B592" s="14"/>
      <x:c r="C592" s="76" t="str">
        <x:f>IF(B592="","",TEXT(B592,"mmm yyyy"))</x:f>
      </x:c>
      <x:c r="D592" s="13"/>
      <x:c r="E592" s="13"/>
      <x:c r="F592" s="13"/>
      <x:c r="G592" s="13"/>
      <x:c r="H592" s="13"/>
      <x:c r="I592" s="77"/>
      <x:c r="J592" s="77"/>
      <x:c r="K592" s="78" t="str">
        <x:f>IF(AND(I592="",J592=""),"",N(I592)-N(J592))</x:f>
      </x:c>
      <x:c r="L592" s="13"/>
      <x:c r="M592" s="76" t="str">
        <x:f>IF(E592="","",XLOOKUP(E592,'Lists &amp; COA'!$L$47:$L$95,'Lists &amp; COA'!$M$47:$M$95,""))</x:f>
      </x:c>
      <x:c r="N592" s="76" t="str">
        <x:f>IF(M592="","",IFERROR(VLOOKUP(M592,'Lists &amp; COA'!$A$6:$C$39,2,FALSE),"Review"))</x:f>
      </x:c>
      <x:c r="O592" s="76" t="str">
        <x:f>IF(OR(B592="",E592=""),"",IF(M592="","Review",IF(L592="","Review",IF(L592=M592,"No","Yes"))))</x:f>
      </x:c>
      <x:c r="P592" s="13"/>
      <x:c r="Q592" s="13"/>
      <x:c r="R592" s="13"/>
      <x:c r="S592" s="13"/>
      <x:c r="T592" s="76" t="str">
        <x:f>IF(A592="","",IF(COUNTIF($A$7:$A$1006,A592)&gt;1,"Possible Duplicate","Unique"))</x:f>
      </x:c>
      <x:c r="U592" s="13"/>
      <x:c r="V592" s="13"/>
      <x:c r="W592" s="13"/>
      <x:c r="X592" s="14"/>
    </x:row>
    <x:row r="593">
      <x:c r="A593" s="13"/>
      <x:c r="B593" s="14"/>
      <x:c r="C593" s="76" t="str">
        <x:f>IF(B593="","",TEXT(B593,"mmm yyyy"))</x:f>
      </x:c>
      <x:c r="D593" s="13"/>
      <x:c r="E593" s="13"/>
      <x:c r="F593" s="13"/>
      <x:c r="G593" s="13"/>
      <x:c r="H593" s="13"/>
      <x:c r="I593" s="77"/>
      <x:c r="J593" s="77"/>
      <x:c r="K593" s="78" t="str">
        <x:f>IF(AND(I593="",J593=""),"",N(I593)-N(J593))</x:f>
      </x:c>
      <x:c r="L593" s="13"/>
      <x:c r="M593" s="76" t="str">
        <x:f>IF(E593="","",XLOOKUP(E593,'Lists &amp; COA'!$L$47:$L$95,'Lists &amp; COA'!$M$47:$M$95,""))</x:f>
      </x:c>
      <x:c r="N593" s="76" t="str">
        <x:f>IF(M593="","",IFERROR(VLOOKUP(M593,'Lists &amp; COA'!$A$6:$C$39,2,FALSE),"Review"))</x:f>
      </x:c>
      <x:c r="O593" s="76" t="str">
        <x:f>IF(OR(B593="",E593=""),"",IF(M593="","Review",IF(L593="","Review",IF(L593=M593,"No","Yes"))))</x:f>
      </x:c>
      <x:c r="P593" s="13"/>
      <x:c r="Q593" s="13"/>
      <x:c r="R593" s="13"/>
      <x:c r="S593" s="13"/>
      <x:c r="T593" s="76" t="str">
        <x:f>IF(A593="","",IF(COUNTIF($A$7:$A$1006,A593)&gt;1,"Possible Duplicate","Unique"))</x:f>
      </x:c>
      <x:c r="U593" s="13"/>
      <x:c r="V593" s="13"/>
      <x:c r="W593" s="13"/>
      <x:c r="X593" s="14"/>
    </x:row>
    <x:row r="594">
      <x:c r="A594" s="13"/>
      <x:c r="B594" s="14"/>
      <x:c r="C594" s="76" t="str">
        <x:f>IF(B594="","",TEXT(B594,"mmm yyyy"))</x:f>
      </x:c>
      <x:c r="D594" s="13"/>
      <x:c r="E594" s="13"/>
      <x:c r="F594" s="13"/>
      <x:c r="G594" s="13"/>
      <x:c r="H594" s="13"/>
      <x:c r="I594" s="77"/>
      <x:c r="J594" s="77"/>
      <x:c r="K594" s="78" t="str">
        <x:f>IF(AND(I594="",J594=""),"",N(I594)-N(J594))</x:f>
      </x:c>
      <x:c r="L594" s="13"/>
      <x:c r="M594" s="76" t="str">
        <x:f>IF(E594="","",XLOOKUP(E594,'Lists &amp; COA'!$L$47:$L$95,'Lists &amp; COA'!$M$47:$M$95,""))</x:f>
      </x:c>
      <x:c r="N594" s="76" t="str">
        <x:f>IF(M594="","",IFERROR(VLOOKUP(M594,'Lists &amp; COA'!$A$6:$C$39,2,FALSE),"Review"))</x:f>
      </x:c>
      <x:c r="O594" s="76" t="str">
        <x:f>IF(OR(B594="",E594=""),"",IF(M594="","Review",IF(L594="","Review",IF(L594=M594,"No","Yes"))))</x:f>
      </x:c>
      <x:c r="P594" s="13"/>
      <x:c r="Q594" s="13"/>
      <x:c r="R594" s="13"/>
      <x:c r="S594" s="13"/>
      <x:c r="T594" s="76" t="str">
        <x:f>IF(A594="","",IF(COUNTIF($A$7:$A$1006,A594)&gt;1,"Possible Duplicate","Unique"))</x:f>
      </x:c>
      <x:c r="U594" s="13"/>
      <x:c r="V594" s="13"/>
      <x:c r="W594" s="13"/>
      <x:c r="X594" s="14"/>
    </x:row>
    <x:row r="595">
      <x:c r="A595" s="13"/>
      <x:c r="B595" s="14"/>
      <x:c r="C595" s="76" t="str">
        <x:f>IF(B595="","",TEXT(B595,"mmm yyyy"))</x:f>
      </x:c>
      <x:c r="D595" s="13"/>
      <x:c r="E595" s="13"/>
      <x:c r="F595" s="13"/>
      <x:c r="G595" s="13"/>
      <x:c r="H595" s="13"/>
      <x:c r="I595" s="77"/>
      <x:c r="J595" s="77"/>
      <x:c r="K595" s="78" t="str">
        <x:f>IF(AND(I595="",J595=""),"",N(I595)-N(J595))</x:f>
      </x:c>
      <x:c r="L595" s="13"/>
      <x:c r="M595" s="76" t="str">
        <x:f>IF(E595="","",XLOOKUP(E595,'Lists &amp; COA'!$L$47:$L$95,'Lists &amp; COA'!$M$47:$M$95,""))</x:f>
      </x:c>
      <x:c r="N595" s="76" t="str">
        <x:f>IF(M595="","",IFERROR(VLOOKUP(M595,'Lists &amp; COA'!$A$6:$C$39,2,FALSE),"Review"))</x:f>
      </x:c>
      <x:c r="O595" s="76" t="str">
        <x:f>IF(OR(B595="",E595=""),"",IF(M595="","Review",IF(L595="","Review",IF(L595=M595,"No","Yes"))))</x:f>
      </x:c>
      <x:c r="P595" s="13"/>
      <x:c r="Q595" s="13"/>
      <x:c r="R595" s="13"/>
      <x:c r="S595" s="13"/>
      <x:c r="T595" s="76" t="str">
        <x:f>IF(A595="","",IF(COUNTIF($A$7:$A$1006,A595)&gt;1,"Possible Duplicate","Unique"))</x:f>
      </x:c>
      <x:c r="U595" s="13"/>
      <x:c r="V595" s="13"/>
      <x:c r="W595" s="13"/>
      <x:c r="X595" s="14"/>
    </x:row>
    <x:row r="596">
      <x:c r="A596" s="13"/>
      <x:c r="B596" s="14"/>
      <x:c r="C596" s="76" t="str">
        <x:f>IF(B596="","",TEXT(B596,"mmm yyyy"))</x:f>
      </x:c>
      <x:c r="D596" s="13"/>
      <x:c r="E596" s="13"/>
      <x:c r="F596" s="13"/>
      <x:c r="G596" s="13"/>
      <x:c r="H596" s="13"/>
      <x:c r="I596" s="77"/>
      <x:c r="J596" s="77"/>
      <x:c r="K596" s="78" t="str">
        <x:f>IF(AND(I596="",J596=""),"",N(I596)-N(J596))</x:f>
      </x:c>
      <x:c r="L596" s="13"/>
      <x:c r="M596" s="76" t="str">
        <x:f>IF(E596="","",XLOOKUP(E596,'Lists &amp; COA'!$L$47:$L$95,'Lists &amp; COA'!$M$47:$M$95,""))</x:f>
      </x:c>
      <x:c r="N596" s="76" t="str">
        <x:f>IF(M596="","",IFERROR(VLOOKUP(M596,'Lists &amp; COA'!$A$6:$C$39,2,FALSE),"Review"))</x:f>
      </x:c>
      <x:c r="O596" s="76" t="str">
        <x:f>IF(OR(B596="",E596=""),"",IF(M596="","Review",IF(L596="","Review",IF(L596=M596,"No","Yes"))))</x:f>
      </x:c>
      <x:c r="P596" s="13"/>
      <x:c r="Q596" s="13"/>
      <x:c r="R596" s="13"/>
      <x:c r="S596" s="13"/>
      <x:c r="T596" s="76" t="str">
        <x:f>IF(A596="","",IF(COUNTIF($A$7:$A$1006,A596)&gt;1,"Possible Duplicate","Unique"))</x:f>
      </x:c>
      <x:c r="U596" s="13"/>
      <x:c r="V596" s="13"/>
      <x:c r="W596" s="13"/>
      <x:c r="X596" s="14"/>
    </x:row>
    <x:row r="597">
      <x:c r="A597" s="13"/>
      <x:c r="B597" s="14"/>
      <x:c r="C597" s="76" t="str">
        <x:f>IF(B597="","",TEXT(B597,"mmm yyyy"))</x:f>
      </x:c>
      <x:c r="D597" s="13"/>
      <x:c r="E597" s="13"/>
      <x:c r="F597" s="13"/>
      <x:c r="G597" s="13"/>
      <x:c r="H597" s="13"/>
      <x:c r="I597" s="77"/>
      <x:c r="J597" s="77"/>
      <x:c r="K597" s="78" t="str">
        <x:f>IF(AND(I597="",J597=""),"",N(I597)-N(J597))</x:f>
      </x:c>
      <x:c r="L597" s="13"/>
      <x:c r="M597" s="76" t="str">
        <x:f>IF(E597="","",XLOOKUP(E597,'Lists &amp; COA'!$L$47:$L$95,'Lists &amp; COA'!$M$47:$M$95,""))</x:f>
      </x:c>
      <x:c r="N597" s="76" t="str">
        <x:f>IF(M597="","",IFERROR(VLOOKUP(M597,'Lists &amp; COA'!$A$6:$C$39,2,FALSE),"Review"))</x:f>
      </x:c>
      <x:c r="O597" s="76" t="str">
        <x:f>IF(OR(B597="",E597=""),"",IF(M597="","Review",IF(L597="","Review",IF(L597=M597,"No","Yes"))))</x:f>
      </x:c>
      <x:c r="P597" s="13"/>
      <x:c r="Q597" s="13"/>
      <x:c r="R597" s="13"/>
      <x:c r="S597" s="13"/>
      <x:c r="T597" s="76" t="str">
        <x:f>IF(A597="","",IF(COUNTIF($A$7:$A$1006,A597)&gt;1,"Possible Duplicate","Unique"))</x:f>
      </x:c>
      <x:c r="U597" s="13"/>
      <x:c r="V597" s="13"/>
      <x:c r="W597" s="13"/>
      <x:c r="X597" s="14"/>
    </x:row>
    <x:row r="598">
      <x:c r="A598" s="13"/>
      <x:c r="B598" s="14"/>
      <x:c r="C598" s="76" t="str">
        <x:f>IF(B598="","",TEXT(B598,"mmm yyyy"))</x:f>
      </x:c>
      <x:c r="D598" s="13"/>
      <x:c r="E598" s="13"/>
      <x:c r="F598" s="13"/>
      <x:c r="G598" s="13"/>
      <x:c r="H598" s="13"/>
      <x:c r="I598" s="77"/>
      <x:c r="J598" s="77"/>
      <x:c r="K598" s="78" t="str">
        <x:f>IF(AND(I598="",J598=""),"",N(I598)-N(J598))</x:f>
      </x:c>
      <x:c r="L598" s="13"/>
      <x:c r="M598" s="76" t="str">
        <x:f>IF(E598="","",XLOOKUP(E598,'Lists &amp; COA'!$L$47:$L$95,'Lists &amp; COA'!$M$47:$M$95,""))</x:f>
      </x:c>
      <x:c r="N598" s="76" t="str">
        <x:f>IF(M598="","",IFERROR(VLOOKUP(M598,'Lists &amp; COA'!$A$6:$C$39,2,FALSE),"Review"))</x:f>
      </x:c>
      <x:c r="O598" s="76" t="str">
        <x:f>IF(OR(B598="",E598=""),"",IF(M598="","Review",IF(L598="","Review",IF(L598=M598,"No","Yes"))))</x:f>
      </x:c>
      <x:c r="P598" s="13"/>
      <x:c r="Q598" s="13"/>
      <x:c r="R598" s="13"/>
      <x:c r="S598" s="13"/>
      <x:c r="T598" s="76" t="str">
        <x:f>IF(A598="","",IF(COUNTIF($A$7:$A$1006,A598)&gt;1,"Possible Duplicate","Unique"))</x:f>
      </x:c>
      <x:c r="U598" s="13"/>
      <x:c r="V598" s="13"/>
      <x:c r="W598" s="13"/>
      <x:c r="X598" s="14"/>
    </x:row>
    <x:row r="599">
      <x:c r="A599" s="13"/>
      <x:c r="B599" s="14"/>
      <x:c r="C599" s="76" t="str">
        <x:f>IF(B599="","",TEXT(B599,"mmm yyyy"))</x:f>
      </x:c>
      <x:c r="D599" s="13"/>
      <x:c r="E599" s="13"/>
      <x:c r="F599" s="13"/>
      <x:c r="G599" s="13"/>
      <x:c r="H599" s="13"/>
      <x:c r="I599" s="77"/>
      <x:c r="J599" s="77"/>
      <x:c r="K599" s="78" t="str">
        <x:f>IF(AND(I599="",J599=""),"",N(I599)-N(J599))</x:f>
      </x:c>
      <x:c r="L599" s="13"/>
      <x:c r="M599" s="76" t="str">
        <x:f>IF(E599="","",XLOOKUP(E599,'Lists &amp; COA'!$L$47:$L$95,'Lists &amp; COA'!$M$47:$M$95,""))</x:f>
      </x:c>
      <x:c r="N599" s="76" t="str">
        <x:f>IF(M599="","",IFERROR(VLOOKUP(M599,'Lists &amp; COA'!$A$6:$C$39,2,FALSE),"Review"))</x:f>
      </x:c>
      <x:c r="O599" s="76" t="str">
        <x:f>IF(OR(B599="",E599=""),"",IF(M599="","Review",IF(L599="","Review",IF(L599=M599,"No","Yes"))))</x:f>
      </x:c>
      <x:c r="P599" s="13"/>
      <x:c r="Q599" s="13"/>
      <x:c r="R599" s="13"/>
      <x:c r="S599" s="13"/>
      <x:c r="T599" s="76" t="str">
        <x:f>IF(A599="","",IF(COUNTIF($A$7:$A$1006,A599)&gt;1,"Possible Duplicate","Unique"))</x:f>
      </x:c>
      <x:c r="U599" s="13"/>
      <x:c r="V599" s="13"/>
      <x:c r="W599" s="13"/>
      <x:c r="X599" s="14"/>
    </x:row>
    <x:row r="600">
      <x:c r="A600" s="13"/>
      <x:c r="B600" s="14"/>
      <x:c r="C600" s="76" t="str">
        <x:f>IF(B600="","",TEXT(B600,"mmm yyyy"))</x:f>
      </x:c>
      <x:c r="D600" s="13"/>
      <x:c r="E600" s="13"/>
      <x:c r="F600" s="13"/>
      <x:c r="G600" s="13"/>
      <x:c r="H600" s="13"/>
      <x:c r="I600" s="77"/>
      <x:c r="J600" s="77"/>
      <x:c r="K600" s="78" t="str">
        <x:f>IF(AND(I600="",J600=""),"",N(I600)-N(J600))</x:f>
      </x:c>
      <x:c r="L600" s="13"/>
      <x:c r="M600" s="76" t="str">
        <x:f>IF(E600="","",XLOOKUP(E600,'Lists &amp; COA'!$L$47:$L$95,'Lists &amp; COA'!$M$47:$M$95,""))</x:f>
      </x:c>
      <x:c r="N600" s="76" t="str">
        <x:f>IF(M600="","",IFERROR(VLOOKUP(M600,'Lists &amp; COA'!$A$6:$C$39,2,FALSE),"Review"))</x:f>
      </x:c>
      <x:c r="O600" s="76" t="str">
        <x:f>IF(OR(B600="",E600=""),"",IF(M600="","Review",IF(L600="","Review",IF(L600=M600,"No","Yes"))))</x:f>
      </x:c>
      <x:c r="P600" s="13"/>
      <x:c r="Q600" s="13"/>
      <x:c r="R600" s="13"/>
      <x:c r="S600" s="13"/>
      <x:c r="T600" s="76" t="str">
        <x:f>IF(A600="","",IF(COUNTIF($A$7:$A$1006,A600)&gt;1,"Possible Duplicate","Unique"))</x:f>
      </x:c>
      <x:c r="U600" s="13"/>
      <x:c r="V600" s="13"/>
      <x:c r="W600" s="13"/>
      <x:c r="X600" s="14"/>
    </x:row>
    <x:row r="601">
      <x:c r="A601" s="13"/>
      <x:c r="B601" s="14"/>
      <x:c r="C601" s="76" t="str">
        <x:f>IF(B601="","",TEXT(B601,"mmm yyyy"))</x:f>
      </x:c>
      <x:c r="D601" s="13"/>
      <x:c r="E601" s="13"/>
      <x:c r="F601" s="13"/>
      <x:c r="G601" s="13"/>
      <x:c r="H601" s="13"/>
      <x:c r="I601" s="77"/>
      <x:c r="J601" s="77"/>
      <x:c r="K601" s="78" t="str">
        <x:f>IF(AND(I601="",J601=""),"",N(I601)-N(J601))</x:f>
      </x:c>
      <x:c r="L601" s="13"/>
      <x:c r="M601" s="76" t="str">
        <x:f>IF(E601="","",XLOOKUP(E601,'Lists &amp; COA'!$L$47:$L$95,'Lists &amp; COA'!$M$47:$M$95,""))</x:f>
      </x:c>
      <x:c r="N601" s="76" t="str">
        <x:f>IF(M601="","",IFERROR(VLOOKUP(M601,'Lists &amp; COA'!$A$6:$C$39,2,FALSE),"Review"))</x:f>
      </x:c>
      <x:c r="O601" s="76" t="str">
        <x:f>IF(OR(B601="",E601=""),"",IF(M601="","Review",IF(L601="","Review",IF(L601=M601,"No","Yes"))))</x:f>
      </x:c>
      <x:c r="P601" s="13"/>
      <x:c r="Q601" s="13"/>
      <x:c r="R601" s="13"/>
      <x:c r="S601" s="13"/>
      <x:c r="T601" s="76" t="str">
        <x:f>IF(A601="","",IF(COUNTIF($A$7:$A$1006,A601)&gt;1,"Possible Duplicate","Unique"))</x:f>
      </x:c>
      <x:c r="U601" s="13"/>
      <x:c r="V601" s="13"/>
      <x:c r="W601" s="13"/>
      <x:c r="X601" s="14"/>
    </x:row>
    <x:row r="602">
      <x:c r="A602" s="13"/>
      <x:c r="B602" s="14"/>
      <x:c r="C602" s="76" t="str">
        <x:f>IF(B602="","",TEXT(B602,"mmm yyyy"))</x:f>
      </x:c>
      <x:c r="D602" s="13"/>
      <x:c r="E602" s="13"/>
      <x:c r="F602" s="13"/>
      <x:c r="G602" s="13"/>
      <x:c r="H602" s="13"/>
      <x:c r="I602" s="77"/>
      <x:c r="J602" s="77"/>
      <x:c r="K602" s="78" t="str">
        <x:f>IF(AND(I602="",J602=""),"",N(I602)-N(J602))</x:f>
      </x:c>
      <x:c r="L602" s="13"/>
      <x:c r="M602" s="76" t="str">
        <x:f>IF(E602="","",XLOOKUP(E602,'Lists &amp; COA'!$L$47:$L$95,'Lists &amp; COA'!$M$47:$M$95,""))</x:f>
      </x:c>
      <x:c r="N602" s="76" t="str">
        <x:f>IF(M602="","",IFERROR(VLOOKUP(M602,'Lists &amp; COA'!$A$6:$C$39,2,FALSE),"Review"))</x:f>
      </x:c>
      <x:c r="O602" s="76" t="str">
        <x:f>IF(OR(B602="",E602=""),"",IF(M602="","Review",IF(L602="","Review",IF(L602=M602,"No","Yes"))))</x:f>
      </x:c>
      <x:c r="P602" s="13"/>
      <x:c r="Q602" s="13"/>
      <x:c r="R602" s="13"/>
      <x:c r="S602" s="13"/>
      <x:c r="T602" s="76" t="str">
        <x:f>IF(A602="","",IF(COUNTIF($A$7:$A$1006,A602)&gt;1,"Possible Duplicate","Unique"))</x:f>
      </x:c>
      <x:c r="U602" s="13"/>
      <x:c r="V602" s="13"/>
      <x:c r="W602" s="13"/>
      <x:c r="X602" s="14"/>
    </x:row>
    <x:row r="603">
      <x:c r="A603" s="13"/>
      <x:c r="B603" s="14"/>
      <x:c r="C603" s="76" t="str">
        <x:f>IF(B603="","",TEXT(B603,"mmm yyyy"))</x:f>
      </x:c>
      <x:c r="D603" s="13"/>
      <x:c r="E603" s="13"/>
      <x:c r="F603" s="13"/>
      <x:c r="G603" s="13"/>
      <x:c r="H603" s="13"/>
      <x:c r="I603" s="77"/>
      <x:c r="J603" s="77"/>
      <x:c r="K603" s="78" t="str">
        <x:f>IF(AND(I603="",J603=""),"",N(I603)-N(J603))</x:f>
      </x:c>
      <x:c r="L603" s="13"/>
      <x:c r="M603" s="76" t="str">
        <x:f>IF(E603="","",XLOOKUP(E603,'Lists &amp; COA'!$L$47:$L$95,'Lists &amp; COA'!$M$47:$M$95,""))</x:f>
      </x:c>
      <x:c r="N603" s="76" t="str">
        <x:f>IF(M603="","",IFERROR(VLOOKUP(M603,'Lists &amp; COA'!$A$6:$C$39,2,FALSE),"Review"))</x:f>
      </x:c>
      <x:c r="O603" s="76" t="str">
        <x:f>IF(OR(B603="",E603=""),"",IF(M603="","Review",IF(L603="","Review",IF(L603=M603,"No","Yes"))))</x:f>
      </x:c>
      <x:c r="P603" s="13"/>
      <x:c r="Q603" s="13"/>
      <x:c r="R603" s="13"/>
      <x:c r="S603" s="13"/>
      <x:c r="T603" s="76" t="str">
        <x:f>IF(A603="","",IF(COUNTIF($A$7:$A$1006,A603)&gt;1,"Possible Duplicate","Unique"))</x:f>
      </x:c>
      <x:c r="U603" s="13"/>
      <x:c r="V603" s="13"/>
      <x:c r="W603" s="13"/>
      <x:c r="X603" s="14"/>
    </x:row>
    <x:row r="604">
      <x:c r="A604" s="13"/>
      <x:c r="B604" s="14"/>
      <x:c r="C604" s="76" t="str">
        <x:f>IF(B604="","",TEXT(B604,"mmm yyyy"))</x:f>
      </x:c>
      <x:c r="D604" s="13"/>
      <x:c r="E604" s="13"/>
      <x:c r="F604" s="13"/>
      <x:c r="G604" s="13"/>
      <x:c r="H604" s="13"/>
      <x:c r="I604" s="77"/>
      <x:c r="J604" s="77"/>
      <x:c r="K604" s="78" t="str">
        <x:f>IF(AND(I604="",J604=""),"",N(I604)-N(J604))</x:f>
      </x:c>
      <x:c r="L604" s="13"/>
      <x:c r="M604" s="76" t="str">
        <x:f>IF(E604="","",XLOOKUP(E604,'Lists &amp; COA'!$L$47:$L$95,'Lists &amp; COA'!$M$47:$M$95,""))</x:f>
      </x:c>
      <x:c r="N604" s="76" t="str">
        <x:f>IF(M604="","",IFERROR(VLOOKUP(M604,'Lists &amp; COA'!$A$6:$C$39,2,FALSE),"Review"))</x:f>
      </x:c>
      <x:c r="O604" s="76" t="str">
        <x:f>IF(OR(B604="",E604=""),"",IF(M604="","Review",IF(L604="","Review",IF(L604=M604,"No","Yes"))))</x:f>
      </x:c>
      <x:c r="P604" s="13"/>
      <x:c r="Q604" s="13"/>
      <x:c r="R604" s="13"/>
      <x:c r="S604" s="13"/>
      <x:c r="T604" s="76" t="str">
        <x:f>IF(A604="","",IF(COUNTIF($A$7:$A$1006,A604)&gt;1,"Possible Duplicate","Unique"))</x:f>
      </x:c>
      <x:c r="U604" s="13"/>
      <x:c r="V604" s="13"/>
      <x:c r="W604" s="13"/>
      <x:c r="X604" s="14"/>
    </x:row>
    <x:row r="605">
      <x:c r="A605" s="13"/>
      <x:c r="B605" s="14"/>
      <x:c r="C605" s="76" t="str">
        <x:f>IF(B605="","",TEXT(B605,"mmm yyyy"))</x:f>
      </x:c>
      <x:c r="D605" s="13"/>
      <x:c r="E605" s="13"/>
      <x:c r="F605" s="13"/>
      <x:c r="G605" s="13"/>
      <x:c r="H605" s="13"/>
      <x:c r="I605" s="77"/>
      <x:c r="J605" s="77"/>
      <x:c r="K605" s="78" t="str">
        <x:f>IF(AND(I605="",J605=""),"",N(I605)-N(J605))</x:f>
      </x:c>
      <x:c r="L605" s="13"/>
      <x:c r="M605" s="76" t="str">
        <x:f>IF(E605="","",XLOOKUP(E605,'Lists &amp; COA'!$L$47:$L$95,'Lists &amp; COA'!$M$47:$M$95,""))</x:f>
      </x:c>
      <x:c r="N605" s="76" t="str">
        <x:f>IF(M605="","",IFERROR(VLOOKUP(M605,'Lists &amp; COA'!$A$6:$C$39,2,FALSE),"Review"))</x:f>
      </x:c>
      <x:c r="O605" s="76" t="str">
        <x:f>IF(OR(B605="",E605=""),"",IF(M605="","Review",IF(L605="","Review",IF(L605=M605,"No","Yes"))))</x:f>
      </x:c>
      <x:c r="P605" s="13"/>
      <x:c r="Q605" s="13"/>
      <x:c r="R605" s="13"/>
      <x:c r="S605" s="13"/>
      <x:c r="T605" s="76" t="str">
        <x:f>IF(A605="","",IF(COUNTIF($A$7:$A$1006,A605)&gt;1,"Possible Duplicate","Unique"))</x:f>
      </x:c>
      <x:c r="U605" s="13"/>
      <x:c r="V605" s="13"/>
      <x:c r="W605" s="13"/>
      <x:c r="X605" s="14"/>
    </x:row>
    <x:row r="606">
      <x:c r="A606" s="13"/>
      <x:c r="B606" s="14"/>
      <x:c r="C606" s="76" t="str">
        <x:f>IF(B606="","",TEXT(B606,"mmm yyyy"))</x:f>
      </x:c>
      <x:c r="D606" s="13"/>
      <x:c r="E606" s="13"/>
      <x:c r="F606" s="13"/>
      <x:c r="G606" s="13"/>
      <x:c r="H606" s="13"/>
      <x:c r="I606" s="77"/>
      <x:c r="J606" s="77"/>
      <x:c r="K606" s="78" t="str">
        <x:f>IF(AND(I606="",J606=""),"",N(I606)-N(J606))</x:f>
      </x:c>
      <x:c r="L606" s="13"/>
      <x:c r="M606" s="76" t="str">
        <x:f>IF(E606="","",XLOOKUP(E606,'Lists &amp; COA'!$L$47:$L$95,'Lists &amp; COA'!$M$47:$M$95,""))</x:f>
      </x:c>
      <x:c r="N606" s="76" t="str">
        <x:f>IF(M606="","",IFERROR(VLOOKUP(M606,'Lists &amp; COA'!$A$6:$C$39,2,FALSE),"Review"))</x:f>
      </x:c>
      <x:c r="O606" s="76" t="str">
        <x:f>IF(OR(B606="",E606=""),"",IF(M606="","Review",IF(L606="","Review",IF(L606=M606,"No","Yes"))))</x:f>
      </x:c>
      <x:c r="P606" s="13"/>
      <x:c r="Q606" s="13"/>
      <x:c r="R606" s="13"/>
      <x:c r="S606" s="13"/>
      <x:c r="T606" s="76" t="str">
        <x:f>IF(A606="","",IF(COUNTIF($A$7:$A$1006,A606)&gt;1,"Possible Duplicate","Unique"))</x:f>
      </x:c>
      <x:c r="U606" s="13"/>
      <x:c r="V606" s="13"/>
      <x:c r="W606" s="13"/>
      <x:c r="X606" s="14"/>
    </x:row>
    <x:row r="607">
      <x:c r="A607" s="13"/>
      <x:c r="B607" s="14"/>
      <x:c r="C607" s="76" t="str">
        <x:f>IF(B607="","",TEXT(B607,"mmm yyyy"))</x:f>
      </x:c>
      <x:c r="D607" s="13"/>
      <x:c r="E607" s="13"/>
      <x:c r="F607" s="13"/>
      <x:c r="G607" s="13"/>
      <x:c r="H607" s="13"/>
      <x:c r="I607" s="77"/>
      <x:c r="J607" s="77"/>
      <x:c r="K607" s="78" t="str">
        <x:f>IF(AND(I607="",J607=""),"",N(I607)-N(J607))</x:f>
      </x:c>
      <x:c r="L607" s="13"/>
      <x:c r="M607" s="76" t="str">
        <x:f>IF(E607="","",XLOOKUP(E607,'Lists &amp; COA'!$L$47:$L$95,'Lists &amp; COA'!$M$47:$M$95,""))</x:f>
      </x:c>
      <x:c r="N607" s="76" t="str">
        <x:f>IF(M607="","",IFERROR(VLOOKUP(M607,'Lists &amp; COA'!$A$6:$C$39,2,FALSE),"Review"))</x:f>
      </x:c>
      <x:c r="O607" s="76" t="str">
        <x:f>IF(OR(B607="",E607=""),"",IF(M607="","Review",IF(L607="","Review",IF(L607=M607,"No","Yes"))))</x:f>
      </x:c>
      <x:c r="P607" s="13"/>
      <x:c r="Q607" s="13"/>
      <x:c r="R607" s="13"/>
      <x:c r="S607" s="13"/>
      <x:c r="T607" s="76" t="str">
        <x:f>IF(A607="","",IF(COUNTIF($A$7:$A$1006,A607)&gt;1,"Possible Duplicate","Unique"))</x:f>
      </x:c>
      <x:c r="U607" s="13"/>
      <x:c r="V607" s="13"/>
      <x:c r="W607" s="13"/>
      <x:c r="X607" s="14"/>
    </x:row>
    <x:row r="608">
      <x:c r="A608" s="13"/>
      <x:c r="B608" s="14"/>
      <x:c r="C608" s="76" t="str">
        <x:f>IF(B608="","",TEXT(B608,"mmm yyyy"))</x:f>
      </x:c>
      <x:c r="D608" s="13"/>
      <x:c r="E608" s="13"/>
      <x:c r="F608" s="13"/>
      <x:c r="G608" s="13"/>
      <x:c r="H608" s="13"/>
      <x:c r="I608" s="77"/>
      <x:c r="J608" s="77"/>
      <x:c r="K608" s="78" t="str">
        <x:f>IF(AND(I608="",J608=""),"",N(I608)-N(J608))</x:f>
      </x:c>
      <x:c r="L608" s="13"/>
      <x:c r="M608" s="76" t="str">
        <x:f>IF(E608="","",XLOOKUP(E608,'Lists &amp; COA'!$L$47:$L$95,'Lists &amp; COA'!$M$47:$M$95,""))</x:f>
      </x:c>
      <x:c r="N608" s="76" t="str">
        <x:f>IF(M608="","",IFERROR(VLOOKUP(M608,'Lists &amp; COA'!$A$6:$C$39,2,FALSE),"Review"))</x:f>
      </x:c>
      <x:c r="O608" s="76" t="str">
        <x:f>IF(OR(B608="",E608=""),"",IF(M608="","Review",IF(L608="","Review",IF(L608=M608,"No","Yes"))))</x:f>
      </x:c>
      <x:c r="P608" s="13"/>
      <x:c r="Q608" s="13"/>
      <x:c r="R608" s="13"/>
      <x:c r="S608" s="13"/>
      <x:c r="T608" s="76" t="str">
        <x:f>IF(A608="","",IF(COUNTIF($A$7:$A$1006,A608)&gt;1,"Possible Duplicate","Unique"))</x:f>
      </x:c>
      <x:c r="U608" s="13"/>
      <x:c r="V608" s="13"/>
      <x:c r="W608" s="13"/>
      <x:c r="X608" s="14"/>
    </x:row>
    <x:row r="609">
      <x:c r="A609" s="13"/>
      <x:c r="B609" s="14"/>
      <x:c r="C609" s="76" t="str">
        <x:f>IF(B609="","",TEXT(B609,"mmm yyyy"))</x:f>
      </x:c>
      <x:c r="D609" s="13"/>
      <x:c r="E609" s="13"/>
      <x:c r="F609" s="13"/>
      <x:c r="G609" s="13"/>
      <x:c r="H609" s="13"/>
      <x:c r="I609" s="77"/>
      <x:c r="J609" s="77"/>
      <x:c r="K609" s="78" t="str">
        <x:f>IF(AND(I609="",J609=""),"",N(I609)-N(J609))</x:f>
      </x:c>
      <x:c r="L609" s="13"/>
      <x:c r="M609" s="76" t="str">
        <x:f>IF(E609="","",XLOOKUP(E609,'Lists &amp; COA'!$L$47:$L$95,'Lists &amp; COA'!$M$47:$M$95,""))</x:f>
      </x:c>
      <x:c r="N609" s="76" t="str">
        <x:f>IF(M609="","",IFERROR(VLOOKUP(M609,'Lists &amp; COA'!$A$6:$C$39,2,FALSE),"Review"))</x:f>
      </x:c>
      <x:c r="O609" s="76" t="str">
        <x:f>IF(OR(B609="",E609=""),"",IF(M609="","Review",IF(L609="","Review",IF(L609=M609,"No","Yes"))))</x:f>
      </x:c>
      <x:c r="P609" s="13"/>
      <x:c r="Q609" s="13"/>
      <x:c r="R609" s="13"/>
      <x:c r="S609" s="13"/>
      <x:c r="T609" s="76" t="str">
        <x:f>IF(A609="","",IF(COUNTIF($A$7:$A$1006,A609)&gt;1,"Possible Duplicate","Unique"))</x:f>
      </x:c>
      <x:c r="U609" s="13"/>
      <x:c r="V609" s="13"/>
      <x:c r="W609" s="13"/>
      <x:c r="X609" s="14"/>
    </x:row>
    <x:row r="610">
      <x:c r="A610" s="13"/>
      <x:c r="B610" s="14"/>
      <x:c r="C610" s="76" t="str">
        <x:f>IF(B610="","",TEXT(B610,"mmm yyyy"))</x:f>
      </x:c>
      <x:c r="D610" s="13"/>
      <x:c r="E610" s="13"/>
      <x:c r="F610" s="13"/>
      <x:c r="G610" s="13"/>
      <x:c r="H610" s="13"/>
      <x:c r="I610" s="77"/>
      <x:c r="J610" s="77"/>
      <x:c r="K610" s="78" t="str">
        <x:f>IF(AND(I610="",J610=""),"",N(I610)-N(J610))</x:f>
      </x:c>
      <x:c r="L610" s="13"/>
      <x:c r="M610" s="76" t="str">
        <x:f>IF(E610="","",XLOOKUP(E610,'Lists &amp; COA'!$L$47:$L$95,'Lists &amp; COA'!$M$47:$M$95,""))</x:f>
      </x:c>
      <x:c r="N610" s="76" t="str">
        <x:f>IF(M610="","",IFERROR(VLOOKUP(M610,'Lists &amp; COA'!$A$6:$C$39,2,FALSE),"Review"))</x:f>
      </x:c>
      <x:c r="O610" s="76" t="str">
        <x:f>IF(OR(B610="",E610=""),"",IF(M610="","Review",IF(L610="","Review",IF(L610=M610,"No","Yes"))))</x:f>
      </x:c>
      <x:c r="P610" s="13"/>
      <x:c r="Q610" s="13"/>
      <x:c r="R610" s="13"/>
      <x:c r="S610" s="13"/>
      <x:c r="T610" s="76" t="str">
        <x:f>IF(A610="","",IF(COUNTIF($A$7:$A$1006,A610)&gt;1,"Possible Duplicate","Unique"))</x:f>
      </x:c>
      <x:c r="U610" s="13"/>
      <x:c r="V610" s="13"/>
      <x:c r="W610" s="13"/>
      <x:c r="X610" s="14"/>
    </x:row>
    <x:row r="611">
      <x:c r="A611" s="13"/>
      <x:c r="B611" s="14"/>
      <x:c r="C611" s="76" t="str">
        <x:f>IF(B611="","",TEXT(B611,"mmm yyyy"))</x:f>
      </x:c>
      <x:c r="D611" s="13"/>
      <x:c r="E611" s="13"/>
      <x:c r="F611" s="13"/>
      <x:c r="G611" s="13"/>
      <x:c r="H611" s="13"/>
      <x:c r="I611" s="77"/>
      <x:c r="J611" s="77"/>
      <x:c r="K611" s="78" t="str">
        <x:f>IF(AND(I611="",J611=""),"",N(I611)-N(J611))</x:f>
      </x:c>
      <x:c r="L611" s="13"/>
      <x:c r="M611" s="76" t="str">
        <x:f>IF(E611="","",XLOOKUP(E611,'Lists &amp; COA'!$L$47:$L$95,'Lists &amp; COA'!$M$47:$M$95,""))</x:f>
      </x:c>
      <x:c r="N611" s="76" t="str">
        <x:f>IF(M611="","",IFERROR(VLOOKUP(M611,'Lists &amp; COA'!$A$6:$C$39,2,FALSE),"Review"))</x:f>
      </x:c>
      <x:c r="O611" s="76" t="str">
        <x:f>IF(OR(B611="",E611=""),"",IF(M611="","Review",IF(L611="","Review",IF(L611=M611,"No","Yes"))))</x:f>
      </x:c>
      <x:c r="P611" s="13"/>
      <x:c r="Q611" s="13"/>
      <x:c r="R611" s="13"/>
      <x:c r="S611" s="13"/>
      <x:c r="T611" s="76" t="str">
        <x:f>IF(A611="","",IF(COUNTIF($A$7:$A$1006,A611)&gt;1,"Possible Duplicate","Unique"))</x:f>
      </x:c>
      <x:c r="U611" s="13"/>
      <x:c r="V611" s="13"/>
      <x:c r="W611" s="13"/>
      <x:c r="X611" s="14"/>
    </x:row>
    <x:row r="612">
      <x:c r="A612" s="13"/>
      <x:c r="B612" s="14"/>
      <x:c r="C612" s="76" t="str">
        <x:f>IF(B612="","",TEXT(B612,"mmm yyyy"))</x:f>
      </x:c>
      <x:c r="D612" s="13"/>
      <x:c r="E612" s="13"/>
      <x:c r="F612" s="13"/>
      <x:c r="G612" s="13"/>
      <x:c r="H612" s="13"/>
      <x:c r="I612" s="77"/>
      <x:c r="J612" s="77"/>
      <x:c r="K612" s="78" t="str">
        <x:f>IF(AND(I612="",J612=""),"",N(I612)-N(J612))</x:f>
      </x:c>
      <x:c r="L612" s="13"/>
      <x:c r="M612" s="76" t="str">
        <x:f>IF(E612="","",XLOOKUP(E612,'Lists &amp; COA'!$L$47:$L$95,'Lists &amp; COA'!$M$47:$M$95,""))</x:f>
      </x:c>
      <x:c r="N612" s="76" t="str">
        <x:f>IF(M612="","",IFERROR(VLOOKUP(M612,'Lists &amp; COA'!$A$6:$C$39,2,FALSE),"Review"))</x:f>
      </x:c>
      <x:c r="O612" s="76" t="str">
        <x:f>IF(OR(B612="",E612=""),"",IF(M612="","Review",IF(L612="","Review",IF(L612=M612,"No","Yes"))))</x:f>
      </x:c>
      <x:c r="P612" s="13"/>
      <x:c r="Q612" s="13"/>
      <x:c r="R612" s="13"/>
      <x:c r="S612" s="13"/>
      <x:c r="T612" s="76" t="str">
        <x:f>IF(A612="","",IF(COUNTIF($A$7:$A$1006,A612)&gt;1,"Possible Duplicate","Unique"))</x:f>
      </x:c>
      <x:c r="U612" s="13"/>
      <x:c r="V612" s="13"/>
      <x:c r="W612" s="13"/>
      <x:c r="X612" s="14"/>
    </x:row>
    <x:row r="613">
      <x:c r="A613" s="13"/>
      <x:c r="B613" s="14"/>
      <x:c r="C613" s="76" t="str">
        <x:f>IF(B613="","",TEXT(B613,"mmm yyyy"))</x:f>
      </x:c>
      <x:c r="D613" s="13"/>
      <x:c r="E613" s="13"/>
      <x:c r="F613" s="13"/>
      <x:c r="G613" s="13"/>
      <x:c r="H613" s="13"/>
      <x:c r="I613" s="77"/>
      <x:c r="J613" s="77"/>
      <x:c r="K613" s="78" t="str">
        <x:f>IF(AND(I613="",J613=""),"",N(I613)-N(J613))</x:f>
      </x:c>
      <x:c r="L613" s="13"/>
      <x:c r="M613" s="76" t="str">
        <x:f>IF(E613="","",XLOOKUP(E613,'Lists &amp; COA'!$L$47:$L$95,'Lists &amp; COA'!$M$47:$M$95,""))</x:f>
      </x:c>
      <x:c r="N613" s="76" t="str">
        <x:f>IF(M613="","",IFERROR(VLOOKUP(M613,'Lists &amp; COA'!$A$6:$C$39,2,FALSE),"Review"))</x:f>
      </x:c>
      <x:c r="O613" s="76" t="str">
        <x:f>IF(OR(B613="",E613=""),"",IF(M613="","Review",IF(L613="","Review",IF(L613=M613,"No","Yes"))))</x:f>
      </x:c>
      <x:c r="P613" s="13"/>
      <x:c r="Q613" s="13"/>
      <x:c r="R613" s="13"/>
      <x:c r="S613" s="13"/>
      <x:c r="T613" s="76" t="str">
        <x:f>IF(A613="","",IF(COUNTIF($A$7:$A$1006,A613)&gt;1,"Possible Duplicate","Unique"))</x:f>
      </x:c>
      <x:c r="U613" s="13"/>
      <x:c r="V613" s="13"/>
      <x:c r="W613" s="13"/>
      <x:c r="X613" s="14"/>
    </x:row>
    <x:row r="614">
      <x:c r="A614" s="13"/>
      <x:c r="B614" s="14"/>
      <x:c r="C614" s="76" t="str">
        <x:f>IF(B614="","",TEXT(B614,"mmm yyyy"))</x:f>
      </x:c>
      <x:c r="D614" s="13"/>
      <x:c r="E614" s="13"/>
      <x:c r="F614" s="13"/>
      <x:c r="G614" s="13"/>
      <x:c r="H614" s="13"/>
      <x:c r="I614" s="77"/>
      <x:c r="J614" s="77"/>
      <x:c r="K614" s="78" t="str">
        <x:f>IF(AND(I614="",J614=""),"",N(I614)-N(J614))</x:f>
      </x:c>
      <x:c r="L614" s="13"/>
      <x:c r="M614" s="76" t="str">
        <x:f>IF(E614="","",XLOOKUP(E614,'Lists &amp; COA'!$L$47:$L$95,'Lists &amp; COA'!$M$47:$M$95,""))</x:f>
      </x:c>
      <x:c r="N614" s="76" t="str">
        <x:f>IF(M614="","",IFERROR(VLOOKUP(M614,'Lists &amp; COA'!$A$6:$C$39,2,FALSE),"Review"))</x:f>
      </x:c>
      <x:c r="O614" s="76" t="str">
        <x:f>IF(OR(B614="",E614=""),"",IF(M614="","Review",IF(L614="","Review",IF(L614=M614,"No","Yes"))))</x:f>
      </x:c>
      <x:c r="P614" s="13"/>
      <x:c r="Q614" s="13"/>
      <x:c r="R614" s="13"/>
      <x:c r="S614" s="13"/>
      <x:c r="T614" s="76" t="str">
        <x:f>IF(A614="","",IF(COUNTIF($A$7:$A$1006,A614)&gt;1,"Possible Duplicate","Unique"))</x:f>
      </x:c>
      <x:c r="U614" s="13"/>
      <x:c r="V614" s="13"/>
      <x:c r="W614" s="13"/>
      <x:c r="X614" s="14"/>
    </x:row>
    <x:row r="615">
      <x:c r="A615" s="13"/>
      <x:c r="B615" s="14"/>
      <x:c r="C615" s="76" t="str">
        <x:f>IF(B615="","",TEXT(B615,"mmm yyyy"))</x:f>
      </x:c>
      <x:c r="D615" s="13"/>
      <x:c r="E615" s="13"/>
      <x:c r="F615" s="13"/>
      <x:c r="G615" s="13"/>
      <x:c r="H615" s="13"/>
      <x:c r="I615" s="77"/>
      <x:c r="J615" s="77"/>
      <x:c r="K615" s="78" t="str">
        <x:f>IF(AND(I615="",J615=""),"",N(I615)-N(J615))</x:f>
      </x:c>
      <x:c r="L615" s="13"/>
      <x:c r="M615" s="76" t="str">
        <x:f>IF(E615="","",XLOOKUP(E615,'Lists &amp; COA'!$L$47:$L$95,'Lists &amp; COA'!$M$47:$M$95,""))</x:f>
      </x:c>
      <x:c r="N615" s="76" t="str">
        <x:f>IF(M615="","",IFERROR(VLOOKUP(M615,'Lists &amp; COA'!$A$6:$C$39,2,FALSE),"Review"))</x:f>
      </x:c>
      <x:c r="O615" s="76" t="str">
        <x:f>IF(OR(B615="",E615=""),"",IF(M615="","Review",IF(L615="","Review",IF(L615=M615,"No","Yes"))))</x:f>
      </x:c>
      <x:c r="P615" s="13"/>
      <x:c r="Q615" s="13"/>
      <x:c r="R615" s="13"/>
      <x:c r="S615" s="13"/>
      <x:c r="T615" s="76" t="str">
        <x:f>IF(A615="","",IF(COUNTIF($A$7:$A$1006,A615)&gt;1,"Possible Duplicate","Unique"))</x:f>
      </x:c>
      <x:c r="U615" s="13"/>
      <x:c r="V615" s="13"/>
      <x:c r="W615" s="13"/>
      <x:c r="X615" s="14"/>
    </x:row>
    <x:row r="616">
      <x:c r="A616" s="13"/>
      <x:c r="B616" s="14"/>
      <x:c r="C616" s="76" t="str">
        <x:f>IF(B616="","",TEXT(B616,"mmm yyyy"))</x:f>
      </x:c>
      <x:c r="D616" s="13"/>
      <x:c r="E616" s="13"/>
      <x:c r="F616" s="13"/>
      <x:c r="G616" s="13"/>
      <x:c r="H616" s="13"/>
      <x:c r="I616" s="77"/>
      <x:c r="J616" s="77"/>
      <x:c r="K616" s="78" t="str">
        <x:f>IF(AND(I616="",J616=""),"",N(I616)-N(J616))</x:f>
      </x:c>
      <x:c r="L616" s="13"/>
      <x:c r="M616" s="76" t="str">
        <x:f>IF(E616="","",XLOOKUP(E616,'Lists &amp; COA'!$L$47:$L$95,'Lists &amp; COA'!$M$47:$M$95,""))</x:f>
      </x:c>
      <x:c r="N616" s="76" t="str">
        <x:f>IF(M616="","",IFERROR(VLOOKUP(M616,'Lists &amp; COA'!$A$6:$C$39,2,FALSE),"Review"))</x:f>
      </x:c>
      <x:c r="O616" s="76" t="str">
        <x:f>IF(OR(B616="",E616=""),"",IF(M616="","Review",IF(L616="","Review",IF(L616=M616,"No","Yes"))))</x:f>
      </x:c>
      <x:c r="P616" s="13"/>
      <x:c r="Q616" s="13"/>
      <x:c r="R616" s="13"/>
      <x:c r="S616" s="13"/>
      <x:c r="T616" s="76" t="str">
        <x:f>IF(A616="","",IF(COUNTIF($A$7:$A$1006,A616)&gt;1,"Possible Duplicate","Unique"))</x:f>
      </x:c>
      <x:c r="U616" s="13"/>
      <x:c r="V616" s="13"/>
      <x:c r="W616" s="13"/>
      <x:c r="X616" s="14"/>
    </x:row>
    <x:row r="617">
      <x:c r="A617" s="13"/>
      <x:c r="B617" s="14"/>
      <x:c r="C617" s="76" t="str">
        <x:f>IF(B617="","",TEXT(B617,"mmm yyyy"))</x:f>
      </x:c>
      <x:c r="D617" s="13"/>
      <x:c r="E617" s="13"/>
      <x:c r="F617" s="13"/>
      <x:c r="G617" s="13"/>
      <x:c r="H617" s="13"/>
      <x:c r="I617" s="77"/>
      <x:c r="J617" s="77"/>
      <x:c r="K617" s="78" t="str">
        <x:f>IF(AND(I617="",J617=""),"",N(I617)-N(J617))</x:f>
      </x:c>
      <x:c r="L617" s="13"/>
      <x:c r="M617" s="76" t="str">
        <x:f>IF(E617="","",XLOOKUP(E617,'Lists &amp; COA'!$L$47:$L$95,'Lists &amp; COA'!$M$47:$M$95,""))</x:f>
      </x:c>
      <x:c r="N617" s="76" t="str">
        <x:f>IF(M617="","",IFERROR(VLOOKUP(M617,'Lists &amp; COA'!$A$6:$C$39,2,FALSE),"Review"))</x:f>
      </x:c>
      <x:c r="O617" s="76" t="str">
        <x:f>IF(OR(B617="",E617=""),"",IF(M617="","Review",IF(L617="","Review",IF(L617=M617,"No","Yes"))))</x:f>
      </x:c>
      <x:c r="P617" s="13"/>
      <x:c r="Q617" s="13"/>
      <x:c r="R617" s="13"/>
      <x:c r="S617" s="13"/>
      <x:c r="T617" s="76" t="str">
        <x:f>IF(A617="","",IF(COUNTIF($A$7:$A$1006,A617)&gt;1,"Possible Duplicate","Unique"))</x:f>
      </x:c>
      <x:c r="U617" s="13"/>
      <x:c r="V617" s="13"/>
      <x:c r="W617" s="13"/>
      <x:c r="X617" s="14"/>
    </x:row>
    <x:row r="618">
      <x:c r="A618" s="13"/>
      <x:c r="B618" s="14"/>
      <x:c r="C618" s="76" t="str">
        <x:f>IF(B618="","",TEXT(B618,"mmm yyyy"))</x:f>
      </x:c>
      <x:c r="D618" s="13"/>
      <x:c r="E618" s="13"/>
      <x:c r="F618" s="13"/>
      <x:c r="G618" s="13"/>
      <x:c r="H618" s="13"/>
      <x:c r="I618" s="77"/>
      <x:c r="J618" s="77"/>
      <x:c r="K618" s="78" t="str">
        <x:f>IF(AND(I618="",J618=""),"",N(I618)-N(J618))</x:f>
      </x:c>
      <x:c r="L618" s="13"/>
      <x:c r="M618" s="76" t="str">
        <x:f>IF(E618="","",XLOOKUP(E618,'Lists &amp; COA'!$L$47:$L$95,'Lists &amp; COA'!$M$47:$M$95,""))</x:f>
      </x:c>
      <x:c r="N618" s="76" t="str">
        <x:f>IF(M618="","",IFERROR(VLOOKUP(M618,'Lists &amp; COA'!$A$6:$C$39,2,FALSE),"Review"))</x:f>
      </x:c>
      <x:c r="O618" s="76" t="str">
        <x:f>IF(OR(B618="",E618=""),"",IF(M618="","Review",IF(L618="","Review",IF(L618=M618,"No","Yes"))))</x:f>
      </x:c>
      <x:c r="P618" s="13"/>
      <x:c r="Q618" s="13"/>
      <x:c r="R618" s="13"/>
      <x:c r="S618" s="13"/>
      <x:c r="T618" s="76" t="str">
        <x:f>IF(A618="","",IF(COUNTIF($A$7:$A$1006,A618)&gt;1,"Possible Duplicate","Unique"))</x:f>
      </x:c>
      <x:c r="U618" s="13"/>
      <x:c r="V618" s="13"/>
      <x:c r="W618" s="13"/>
      <x:c r="X618" s="14"/>
    </x:row>
    <x:row r="619">
      <x:c r="A619" s="13"/>
      <x:c r="B619" s="14"/>
      <x:c r="C619" s="76" t="str">
        <x:f>IF(B619="","",TEXT(B619,"mmm yyyy"))</x:f>
      </x:c>
      <x:c r="D619" s="13"/>
      <x:c r="E619" s="13"/>
      <x:c r="F619" s="13"/>
      <x:c r="G619" s="13"/>
      <x:c r="H619" s="13"/>
      <x:c r="I619" s="77"/>
      <x:c r="J619" s="77"/>
      <x:c r="K619" s="78" t="str">
        <x:f>IF(AND(I619="",J619=""),"",N(I619)-N(J619))</x:f>
      </x:c>
      <x:c r="L619" s="13"/>
      <x:c r="M619" s="76" t="str">
        <x:f>IF(E619="","",XLOOKUP(E619,'Lists &amp; COA'!$L$47:$L$95,'Lists &amp; COA'!$M$47:$M$95,""))</x:f>
      </x:c>
      <x:c r="N619" s="76" t="str">
        <x:f>IF(M619="","",IFERROR(VLOOKUP(M619,'Lists &amp; COA'!$A$6:$C$39,2,FALSE),"Review"))</x:f>
      </x:c>
      <x:c r="O619" s="76" t="str">
        <x:f>IF(OR(B619="",E619=""),"",IF(M619="","Review",IF(L619="","Review",IF(L619=M619,"No","Yes"))))</x:f>
      </x:c>
      <x:c r="P619" s="13"/>
      <x:c r="Q619" s="13"/>
      <x:c r="R619" s="13"/>
      <x:c r="S619" s="13"/>
      <x:c r="T619" s="76" t="str">
        <x:f>IF(A619="","",IF(COUNTIF($A$7:$A$1006,A619)&gt;1,"Possible Duplicate","Unique"))</x:f>
      </x:c>
      <x:c r="U619" s="13"/>
      <x:c r="V619" s="13"/>
      <x:c r="W619" s="13"/>
      <x:c r="X619" s="14"/>
    </x:row>
    <x:row r="620">
      <x:c r="A620" s="13"/>
      <x:c r="B620" s="14"/>
      <x:c r="C620" s="76" t="str">
        <x:f>IF(B620="","",TEXT(B620,"mmm yyyy"))</x:f>
      </x:c>
      <x:c r="D620" s="13"/>
      <x:c r="E620" s="13"/>
      <x:c r="F620" s="13"/>
      <x:c r="G620" s="13"/>
      <x:c r="H620" s="13"/>
      <x:c r="I620" s="77"/>
      <x:c r="J620" s="77"/>
      <x:c r="K620" s="78" t="str">
        <x:f>IF(AND(I620="",J620=""),"",N(I620)-N(J620))</x:f>
      </x:c>
      <x:c r="L620" s="13"/>
      <x:c r="M620" s="76" t="str">
        <x:f>IF(E620="","",XLOOKUP(E620,'Lists &amp; COA'!$L$47:$L$95,'Lists &amp; COA'!$M$47:$M$95,""))</x:f>
      </x:c>
      <x:c r="N620" s="76" t="str">
        <x:f>IF(M620="","",IFERROR(VLOOKUP(M620,'Lists &amp; COA'!$A$6:$C$39,2,FALSE),"Review"))</x:f>
      </x:c>
      <x:c r="O620" s="76" t="str">
        <x:f>IF(OR(B620="",E620=""),"",IF(M620="","Review",IF(L620="","Review",IF(L620=M620,"No","Yes"))))</x:f>
      </x:c>
      <x:c r="P620" s="13"/>
      <x:c r="Q620" s="13"/>
      <x:c r="R620" s="13"/>
      <x:c r="S620" s="13"/>
      <x:c r="T620" s="76" t="str">
        <x:f>IF(A620="","",IF(COUNTIF($A$7:$A$1006,A620)&gt;1,"Possible Duplicate","Unique"))</x:f>
      </x:c>
      <x:c r="U620" s="13"/>
      <x:c r="V620" s="13"/>
      <x:c r="W620" s="13"/>
      <x:c r="X620" s="14"/>
    </x:row>
    <x:row r="621">
      <x:c r="A621" s="13"/>
      <x:c r="B621" s="14"/>
      <x:c r="C621" s="76" t="str">
        <x:f>IF(B621="","",TEXT(B621,"mmm yyyy"))</x:f>
      </x:c>
      <x:c r="D621" s="13"/>
      <x:c r="E621" s="13"/>
      <x:c r="F621" s="13"/>
      <x:c r="G621" s="13"/>
      <x:c r="H621" s="13"/>
      <x:c r="I621" s="77"/>
      <x:c r="J621" s="77"/>
      <x:c r="K621" s="78" t="str">
        <x:f>IF(AND(I621="",J621=""),"",N(I621)-N(J621))</x:f>
      </x:c>
      <x:c r="L621" s="13"/>
      <x:c r="M621" s="76" t="str">
        <x:f>IF(E621="","",XLOOKUP(E621,'Lists &amp; COA'!$L$47:$L$95,'Lists &amp; COA'!$M$47:$M$95,""))</x:f>
      </x:c>
      <x:c r="N621" s="76" t="str">
        <x:f>IF(M621="","",IFERROR(VLOOKUP(M621,'Lists &amp; COA'!$A$6:$C$39,2,FALSE),"Review"))</x:f>
      </x:c>
      <x:c r="O621" s="76" t="str">
        <x:f>IF(OR(B621="",E621=""),"",IF(M621="","Review",IF(L621="","Review",IF(L621=M621,"No","Yes"))))</x:f>
      </x:c>
      <x:c r="P621" s="13"/>
      <x:c r="Q621" s="13"/>
      <x:c r="R621" s="13"/>
      <x:c r="S621" s="13"/>
      <x:c r="T621" s="76" t="str">
        <x:f>IF(A621="","",IF(COUNTIF($A$7:$A$1006,A621)&gt;1,"Possible Duplicate","Unique"))</x:f>
      </x:c>
      <x:c r="U621" s="13"/>
      <x:c r="V621" s="13"/>
      <x:c r="W621" s="13"/>
      <x:c r="X621" s="14"/>
    </x:row>
    <x:row r="622">
      <x:c r="A622" s="13"/>
      <x:c r="B622" s="14"/>
      <x:c r="C622" s="76" t="str">
        <x:f>IF(B622="","",TEXT(B622,"mmm yyyy"))</x:f>
      </x:c>
      <x:c r="D622" s="13"/>
      <x:c r="E622" s="13"/>
      <x:c r="F622" s="13"/>
      <x:c r="G622" s="13"/>
      <x:c r="H622" s="13"/>
      <x:c r="I622" s="77"/>
      <x:c r="J622" s="77"/>
      <x:c r="K622" s="78" t="str">
        <x:f>IF(AND(I622="",J622=""),"",N(I622)-N(J622))</x:f>
      </x:c>
      <x:c r="L622" s="13"/>
      <x:c r="M622" s="76" t="str">
        <x:f>IF(E622="","",XLOOKUP(E622,'Lists &amp; COA'!$L$47:$L$95,'Lists &amp; COA'!$M$47:$M$95,""))</x:f>
      </x:c>
      <x:c r="N622" s="76" t="str">
        <x:f>IF(M622="","",IFERROR(VLOOKUP(M622,'Lists &amp; COA'!$A$6:$C$39,2,FALSE),"Review"))</x:f>
      </x:c>
      <x:c r="O622" s="76" t="str">
        <x:f>IF(OR(B622="",E622=""),"",IF(M622="","Review",IF(L622="","Review",IF(L622=M622,"No","Yes"))))</x:f>
      </x:c>
      <x:c r="P622" s="13"/>
      <x:c r="Q622" s="13"/>
      <x:c r="R622" s="13"/>
      <x:c r="S622" s="13"/>
      <x:c r="T622" s="76" t="str">
        <x:f>IF(A622="","",IF(COUNTIF($A$7:$A$1006,A622)&gt;1,"Possible Duplicate","Unique"))</x:f>
      </x:c>
      <x:c r="U622" s="13"/>
      <x:c r="V622" s="13"/>
      <x:c r="W622" s="13"/>
      <x:c r="X622" s="14"/>
    </x:row>
    <x:row r="623">
      <x:c r="A623" s="13"/>
      <x:c r="B623" s="14"/>
      <x:c r="C623" s="76" t="str">
        <x:f>IF(B623="","",TEXT(B623,"mmm yyyy"))</x:f>
      </x:c>
      <x:c r="D623" s="13"/>
      <x:c r="E623" s="13"/>
      <x:c r="F623" s="13"/>
      <x:c r="G623" s="13"/>
      <x:c r="H623" s="13"/>
      <x:c r="I623" s="77"/>
      <x:c r="J623" s="77"/>
      <x:c r="K623" s="78" t="str">
        <x:f>IF(AND(I623="",J623=""),"",N(I623)-N(J623))</x:f>
      </x:c>
      <x:c r="L623" s="13"/>
      <x:c r="M623" s="76" t="str">
        <x:f>IF(E623="","",XLOOKUP(E623,'Lists &amp; COA'!$L$47:$L$95,'Lists &amp; COA'!$M$47:$M$95,""))</x:f>
      </x:c>
      <x:c r="N623" s="76" t="str">
        <x:f>IF(M623="","",IFERROR(VLOOKUP(M623,'Lists &amp; COA'!$A$6:$C$39,2,FALSE),"Review"))</x:f>
      </x:c>
      <x:c r="O623" s="76" t="str">
        <x:f>IF(OR(B623="",E623=""),"",IF(M623="","Review",IF(L623="","Review",IF(L623=M623,"No","Yes"))))</x:f>
      </x:c>
      <x:c r="P623" s="13"/>
      <x:c r="Q623" s="13"/>
      <x:c r="R623" s="13"/>
      <x:c r="S623" s="13"/>
      <x:c r="T623" s="76" t="str">
        <x:f>IF(A623="","",IF(COUNTIF($A$7:$A$1006,A623)&gt;1,"Possible Duplicate","Unique"))</x:f>
      </x:c>
      <x:c r="U623" s="13"/>
      <x:c r="V623" s="13"/>
      <x:c r="W623" s="13"/>
      <x:c r="X623" s="14"/>
    </x:row>
    <x:row r="624">
      <x:c r="A624" s="13"/>
      <x:c r="B624" s="14"/>
      <x:c r="C624" s="76" t="str">
        <x:f>IF(B624="","",TEXT(B624,"mmm yyyy"))</x:f>
      </x:c>
      <x:c r="D624" s="13"/>
      <x:c r="E624" s="13"/>
      <x:c r="F624" s="13"/>
      <x:c r="G624" s="13"/>
      <x:c r="H624" s="13"/>
      <x:c r="I624" s="77"/>
      <x:c r="J624" s="77"/>
      <x:c r="K624" s="78" t="str">
        <x:f>IF(AND(I624="",J624=""),"",N(I624)-N(J624))</x:f>
      </x:c>
      <x:c r="L624" s="13"/>
      <x:c r="M624" s="76" t="str">
        <x:f>IF(E624="","",XLOOKUP(E624,'Lists &amp; COA'!$L$47:$L$95,'Lists &amp; COA'!$M$47:$M$95,""))</x:f>
      </x:c>
      <x:c r="N624" s="76" t="str">
        <x:f>IF(M624="","",IFERROR(VLOOKUP(M624,'Lists &amp; COA'!$A$6:$C$39,2,FALSE),"Review"))</x:f>
      </x:c>
      <x:c r="O624" s="76" t="str">
        <x:f>IF(OR(B624="",E624=""),"",IF(M624="","Review",IF(L624="","Review",IF(L624=M624,"No","Yes"))))</x:f>
      </x:c>
      <x:c r="P624" s="13"/>
      <x:c r="Q624" s="13"/>
      <x:c r="R624" s="13"/>
      <x:c r="S624" s="13"/>
      <x:c r="T624" s="76" t="str">
        <x:f>IF(A624="","",IF(COUNTIF($A$7:$A$1006,A624)&gt;1,"Possible Duplicate","Unique"))</x:f>
      </x:c>
      <x:c r="U624" s="13"/>
      <x:c r="V624" s="13"/>
      <x:c r="W624" s="13"/>
      <x:c r="X624" s="14"/>
    </x:row>
    <x:row r="625">
      <x:c r="A625" s="13"/>
      <x:c r="B625" s="14"/>
      <x:c r="C625" s="76" t="str">
        <x:f>IF(B625="","",TEXT(B625,"mmm yyyy"))</x:f>
      </x:c>
      <x:c r="D625" s="13"/>
      <x:c r="E625" s="13"/>
      <x:c r="F625" s="13"/>
      <x:c r="G625" s="13"/>
      <x:c r="H625" s="13"/>
      <x:c r="I625" s="77"/>
      <x:c r="J625" s="77"/>
      <x:c r="K625" s="78" t="str">
        <x:f>IF(AND(I625="",J625=""),"",N(I625)-N(J625))</x:f>
      </x:c>
      <x:c r="L625" s="13"/>
      <x:c r="M625" s="76" t="str">
        <x:f>IF(E625="","",XLOOKUP(E625,'Lists &amp; COA'!$L$47:$L$95,'Lists &amp; COA'!$M$47:$M$95,""))</x:f>
      </x:c>
      <x:c r="N625" s="76" t="str">
        <x:f>IF(M625="","",IFERROR(VLOOKUP(M625,'Lists &amp; COA'!$A$6:$C$39,2,FALSE),"Review"))</x:f>
      </x:c>
      <x:c r="O625" s="76" t="str">
        <x:f>IF(OR(B625="",E625=""),"",IF(M625="","Review",IF(L625="","Review",IF(L625=M625,"No","Yes"))))</x:f>
      </x:c>
      <x:c r="P625" s="13"/>
      <x:c r="Q625" s="13"/>
      <x:c r="R625" s="13"/>
      <x:c r="S625" s="13"/>
      <x:c r="T625" s="76" t="str">
        <x:f>IF(A625="","",IF(COUNTIF($A$7:$A$1006,A625)&gt;1,"Possible Duplicate","Unique"))</x:f>
      </x:c>
      <x:c r="U625" s="13"/>
      <x:c r="V625" s="13"/>
      <x:c r="W625" s="13"/>
      <x:c r="X625" s="14"/>
    </x:row>
    <x:row r="626">
      <x:c r="A626" s="13"/>
      <x:c r="B626" s="14"/>
      <x:c r="C626" s="76" t="str">
        <x:f>IF(B626="","",TEXT(B626,"mmm yyyy"))</x:f>
      </x:c>
      <x:c r="D626" s="13"/>
      <x:c r="E626" s="13"/>
      <x:c r="F626" s="13"/>
      <x:c r="G626" s="13"/>
      <x:c r="H626" s="13"/>
      <x:c r="I626" s="77"/>
      <x:c r="J626" s="77"/>
      <x:c r="K626" s="78" t="str">
        <x:f>IF(AND(I626="",J626=""),"",N(I626)-N(J626))</x:f>
      </x:c>
      <x:c r="L626" s="13"/>
      <x:c r="M626" s="76" t="str">
        <x:f>IF(E626="","",XLOOKUP(E626,'Lists &amp; COA'!$L$47:$L$95,'Lists &amp; COA'!$M$47:$M$95,""))</x:f>
      </x:c>
      <x:c r="N626" s="76" t="str">
        <x:f>IF(M626="","",IFERROR(VLOOKUP(M626,'Lists &amp; COA'!$A$6:$C$39,2,FALSE),"Review"))</x:f>
      </x:c>
      <x:c r="O626" s="76" t="str">
        <x:f>IF(OR(B626="",E626=""),"",IF(M626="","Review",IF(L626="","Review",IF(L626=M626,"No","Yes"))))</x:f>
      </x:c>
      <x:c r="P626" s="13"/>
      <x:c r="Q626" s="13"/>
      <x:c r="R626" s="13"/>
      <x:c r="S626" s="13"/>
      <x:c r="T626" s="76" t="str">
        <x:f>IF(A626="","",IF(COUNTIF($A$7:$A$1006,A626)&gt;1,"Possible Duplicate","Unique"))</x:f>
      </x:c>
      <x:c r="U626" s="13"/>
      <x:c r="V626" s="13"/>
      <x:c r="W626" s="13"/>
      <x:c r="X626" s="14"/>
    </x:row>
    <x:row r="627">
      <x:c r="A627" s="13"/>
      <x:c r="B627" s="14"/>
      <x:c r="C627" s="76" t="str">
        <x:f>IF(B627="","",TEXT(B627,"mmm yyyy"))</x:f>
      </x:c>
      <x:c r="D627" s="13"/>
      <x:c r="E627" s="13"/>
      <x:c r="F627" s="13"/>
      <x:c r="G627" s="13"/>
      <x:c r="H627" s="13"/>
      <x:c r="I627" s="77"/>
      <x:c r="J627" s="77"/>
      <x:c r="K627" s="78" t="str">
        <x:f>IF(AND(I627="",J627=""),"",N(I627)-N(J627))</x:f>
      </x:c>
      <x:c r="L627" s="13"/>
      <x:c r="M627" s="76" t="str">
        <x:f>IF(E627="","",XLOOKUP(E627,'Lists &amp; COA'!$L$47:$L$95,'Lists &amp; COA'!$M$47:$M$95,""))</x:f>
      </x:c>
      <x:c r="N627" s="76" t="str">
        <x:f>IF(M627="","",IFERROR(VLOOKUP(M627,'Lists &amp; COA'!$A$6:$C$39,2,FALSE),"Review"))</x:f>
      </x:c>
      <x:c r="O627" s="76" t="str">
        <x:f>IF(OR(B627="",E627=""),"",IF(M627="","Review",IF(L627="","Review",IF(L627=M627,"No","Yes"))))</x:f>
      </x:c>
      <x:c r="P627" s="13"/>
      <x:c r="Q627" s="13"/>
      <x:c r="R627" s="13"/>
      <x:c r="S627" s="13"/>
      <x:c r="T627" s="76" t="str">
        <x:f>IF(A627="","",IF(COUNTIF($A$7:$A$1006,A627)&gt;1,"Possible Duplicate","Unique"))</x:f>
      </x:c>
      <x:c r="U627" s="13"/>
      <x:c r="V627" s="13"/>
      <x:c r="W627" s="13"/>
      <x:c r="X627" s="14"/>
    </x:row>
    <x:row r="628">
      <x:c r="A628" s="13"/>
      <x:c r="B628" s="14"/>
      <x:c r="C628" s="76" t="str">
        <x:f>IF(B628="","",TEXT(B628,"mmm yyyy"))</x:f>
      </x:c>
      <x:c r="D628" s="13"/>
      <x:c r="E628" s="13"/>
      <x:c r="F628" s="13"/>
      <x:c r="G628" s="13"/>
      <x:c r="H628" s="13"/>
      <x:c r="I628" s="77"/>
      <x:c r="J628" s="77"/>
      <x:c r="K628" s="78" t="str">
        <x:f>IF(AND(I628="",J628=""),"",N(I628)-N(J628))</x:f>
      </x:c>
      <x:c r="L628" s="13"/>
      <x:c r="M628" s="76" t="str">
        <x:f>IF(E628="","",XLOOKUP(E628,'Lists &amp; COA'!$L$47:$L$95,'Lists &amp; COA'!$M$47:$M$95,""))</x:f>
      </x:c>
      <x:c r="N628" s="76" t="str">
        <x:f>IF(M628="","",IFERROR(VLOOKUP(M628,'Lists &amp; COA'!$A$6:$C$39,2,FALSE),"Review"))</x:f>
      </x:c>
      <x:c r="O628" s="76" t="str">
        <x:f>IF(OR(B628="",E628=""),"",IF(M628="","Review",IF(L628="","Review",IF(L628=M628,"No","Yes"))))</x:f>
      </x:c>
      <x:c r="P628" s="13"/>
      <x:c r="Q628" s="13"/>
      <x:c r="R628" s="13"/>
      <x:c r="S628" s="13"/>
      <x:c r="T628" s="76" t="str">
        <x:f>IF(A628="","",IF(COUNTIF($A$7:$A$1006,A628)&gt;1,"Possible Duplicate","Unique"))</x:f>
      </x:c>
      <x:c r="U628" s="13"/>
      <x:c r="V628" s="13"/>
      <x:c r="W628" s="13"/>
      <x:c r="X628" s="14"/>
    </x:row>
    <x:row r="629">
      <x:c r="A629" s="13"/>
      <x:c r="B629" s="14"/>
      <x:c r="C629" s="76" t="str">
        <x:f>IF(B629="","",TEXT(B629,"mmm yyyy"))</x:f>
      </x:c>
      <x:c r="D629" s="13"/>
      <x:c r="E629" s="13"/>
      <x:c r="F629" s="13"/>
      <x:c r="G629" s="13"/>
      <x:c r="H629" s="13"/>
      <x:c r="I629" s="77"/>
      <x:c r="J629" s="77"/>
      <x:c r="K629" s="78" t="str">
        <x:f>IF(AND(I629="",J629=""),"",N(I629)-N(J629))</x:f>
      </x:c>
      <x:c r="L629" s="13"/>
      <x:c r="M629" s="76" t="str">
        <x:f>IF(E629="","",XLOOKUP(E629,'Lists &amp; COA'!$L$47:$L$95,'Lists &amp; COA'!$M$47:$M$95,""))</x:f>
      </x:c>
      <x:c r="N629" s="76" t="str">
        <x:f>IF(M629="","",IFERROR(VLOOKUP(M629,'Lists &amp; COA'!$A$6:$C$39,2,FALSE),"Review"))</x:f>
      </x:c>
      <x:c r="O629" s="76" t="str">
        <x:f>IF(OR(B629="",E629=""),"",IF(M629="","Review",IF(L629="","Review",IF(L629=M629,"No","Yes"))))</x:f>
      </x:c>
      <x:c r="P629" s="13"/>
      <x:c r="Q629" s="13"/>
      <x:c r="R629" s="13"/>
      <x:c r="S629" s="13"/>
      <x:c r="T629" s="76" t="str">
        <x:f>IF(A629="","",IF(COUNTIF($A$7:$A$1006,A629)&gt;1,"Possible Duplicate","Unique"))</x:f>
      </x:c>
      <x:c r="U629" s="13"/>
      <x:c r="V629" s="13"/>
      <x:c r="W629" s="13"/>
      <x:c r="X629" s="14"/>
    </x:row>
    <x:row r="630">
      <x:c r="A630" s="13"/>
      <x:c r="B630" s="14"/>
      <x:c r="C630" s="76" t="str">
        <x:f>IF(B630="","",TEXT(B630,"mmm yyyy"))</x:f>
      </x:c>
      <x:c r="D630" s="13"/>
      <x:c r="E630" s="13"/>
      <x:c r="F630" s="13"/>
      <x:c r="G630" s="13"/>
      <x:c r="H630" s="13"/>
      <x:c r="I630" s="77"/>
      <x:c r="J630" s="77"/>
      <x:c r="K630" s="78" t="str">
        <x:f>IF(AND(I630="",J630=""),"",N(I630)-N(J630))</x:f>
      </x:c>
      <x:c r="L630" s="13"/>
      <x:c r="M630" s="76" t="str">
        <x:f>IF(E630="","",XLOOKUP(E630,'Lists &amp; COA'!$L$47:$L$95,'Lists &amp; COA'!$M$47:$M$95,""))</x:f>
      </x:c>
      <x:c r="N630" s="76" t="str">
        <x:f>IF(M630="","",IFERROR(VLOOKUP(M630,'Lists &amp; COA'!$A$6:$C$39,2,FALSE),"Review"))</x:f>
      </x:c>
      <x:c r="O630" s="76" t="str">
        <x:f>IF(OR(B630="",E630=""),"",IF(M630="","Review",IF(L630="","Review",IF(L630=M630,"No","Yes"))))</x:f>
      </x:c>
      <x:c r="P630" s="13"/>
      <x:c r="Q630" s="13"/>
      <x:c r="R630" s="13"/>
      <x:c r="S630" s="13"/>
      <x:c r="T630" s="76" t="str">
        <x:f>IF(A630="","",IF(COUNTIF($A$7:$A$1006,A630)&gt;1,"Possible Duplicate","Unique"))</x:f>
      </x:c>
      <x:c r="U630" s="13"/>
      <x:c r="V630" s="13"/>
      <x:c r="W630" s="13"/>
      <x:c r="X630" s="14"/>
    </x:row>
    <x:row r="631">
      <x:c r="A631" s="13"/>
      <x:c r="B631" s="14"/>
      <x:c r="C631" s="76" t="str">
        <x:f>IF(B631="","",TEXT(B631,"mmm yyyy"))</x:f>
      </x:c>
      <x:c r="D631" s="13"/>
      <x:c r="E631" s="13"/>
      <x:c r="F631" s="13"/>
      <x:c r="G631" s="13"/>
      <x:c r="H631" s="13"/>
      <x:c r="I631" s="77"/>
      <x:c r="J631" s="77"/>
      <x:c r="K631" s="78" t="str">
        <x:f>IF(AND(I631="",J631=""),"",N(I631)-N(J631))</x:f>
      </x:c>
      <x:c r="L631" s="13"/>
      <x:c r="M631" s="76" t="str">
        <x:f>IF(E631="","",XLOOKUP(E631,'Lists &amp; COA'!$L$47:$L$95,'Lists &amp; COA'!$M$47:$M$95,""))</x:f>
      </x:c>
      <x:c r="N631" s="76" t="str">
        <x:f>IF(M631="","",IFERROR(VLOOKUP(M631,'Lists &amp; COA'!$A$6:$C$39,2,FALSE),"Review"))</x:f>
      </x:c>
      <x:c r="O631" s="76" t="str">
        <x:f>IF(OR(B631="",E631=""),"",IF(M631="","Review",IF(L631="","Review",IF(L631=M631,"No","Yes"))))</x:f>
      </x:c>
      <x:c r="P631" s="13"/>
      <x:c r="Q631" s="13"/>
      <x:c r="R631" s="13"/>
      <x:c r="S631" s="13"/>
      <x:c r="T631" s="76" t="str">
        <x:f>IF(A631="","",IF(COUNTIF($A$7:$A$1006,A631)&gt;1,"Possible Duplicate","Unique"))</x:f>
      </x:c>
      <x:c r="U631" s="13"/>
      <x:c r="V631" s="13"/>
      <x:c r="W631" s="13"/>
      <x:c r="X631" s="14"/>
    </x:row>
    <x:row r="632">
      <x:c r="A632" s="13"/>
      <x:c r="B632" s="14"/>
      <x:c r="C632" s="76" t="str">
        <x:f>IF(B632="","",TEXT(B632,"mmm yyyy"))</x:f>
      </x:c>
      <x:c r="D632" s="13"/>
      <x:c r="E632" s="13"/>
      <x:c r="F632" s="13"/>
      <x:c r="G632" s="13"/>
      <x:c r="H632" s="13"/>
      <x:c r="I632" s="77"/>
      <x:c r="J632" s="77"/>
      <x:c r="K632" s="78" t="str">
        <x:f>IF(AND(I632="",J632=""),"",N(I632)-N(J632))</x:f>
      </x:c>
      <x:c r="L632" s="13"/>
      <x:c r="M632" s="76" t="str">
        <x:f>IF(E632="","",XLOOKUP(E632,'Lists &amp; COA'!$L$47:$L$95,'Lists &amp; COA'!$M$47:$M$95,""))</x:f>
      </x:c>
      <x:c r="N632" s="76" t="str">
        <x:f>IF(M632="","",IFERROR(VLOOKUP(M632,'Lists &amp; COA'!$A$6:$C$39,2,FALSE),"Review"))</x:f>
      </x:c>
      <x:c r="O632" s="76" t="str">
        <x:f>IF(OR(B632="",E632=""),"",IF(M632="","Review",IF(L632="","Review",IF(L632=M632,"No","Yes"))))</x:f>
      </x:c>
      <x:c r="P632" s="13"/>
      <x:c r="Q632" s="13"/>
      <x:c r="R632" s="13"/>
      <x:c r="S632" s="13"/>
      <x:c r="T632" s="76" t="str">
        <x:f>IF(A632="","",IF(COUNTIF($A$7:$A$1006,A632)&gt;1,"Possible Duplicate","Unique"))</x:f>
      </x:c>
      <x:c r="U632" s="13"/>
      <x:c r="V632" s="13"/>
      <x:c r="W632" s="13"/>
      <x:c r="X632" s="14"/>
    </x:row>
    <x:row r="633">
      <x:c r="A633" s="13"/>
      <x:c r="B633" s="14"/>
      <x:c r="C633" s="76" t="str">
        <x:f>IF(B633="","",TEXT(B633,"mmm yyyy"))</x:f>
      </x:c>
      <x:c r="D633" s="13"/>
      <x:c r="E633" s="13"/>
      <x:c r="F633" s="13"/>
      <x:c r="G633" s="13"/>
      <x:c r="H633" s="13"/>
      <x:c r="I633" s="77"/>
      <x:c r="J633" s="77"/>
      <x:c r="K633" s="78" t="str">
        <x:f>IF(AND(I633="",J633=""),"",N(I633)-N(J633))</x:f>
      </x:c>
      <x:c r="L633" s="13"/>
      <x:c r="M633" s="76" t="str">
        <x:f>IF(E633="","",XLOOKUP(E633,'Lists &amp; COA'!$L$47:$L$95,'Lists &amp; COA'!$M$47:$M$95,""))</x:f>
      </x:c>
      <x:c r="N633" s="76" t="str">
        <x:f>IF(M633="","",IFERROR(VLOOKUP(M633,'Lists &amp; COA'!$A$6:$C$39,2,FALSE),"Review"))</x:f>
      </x:c>
      <x:c r="O633" s="76" t="str">
        <x:f>IF(OR(B633="",E633=""),"",IF(M633="","Review",IF(L633="","Review",IF(L633=M633,"No","Yes"))))</x:f>
      </x:c>
      <x:c r="P633" s="13"/>
      <x:c r="Q633" s="13"/>
      <x:c r="R633" s="13"/>
      <x:c r="S633" s="13"/>
      <x:c r="T633" s="76" t="str">
        <x:f>IF(A633="","",IF(COUNTIF($A$7:$A$1006,A633)&gt;1,"Possible Duplicate","Unique"))</x:f>
      </x:c>
      <x:c r="U633" s="13"/>
      <x:c r="V633" s="13"/>
      <x:c r="W633" s="13"/>
      <x:c r="X633" s="14"/>
    </x:row>
    <x:row r="634">
      <x:c r="A634" s="13"/>
      <x:c r="B634" s="14"/>
      <x:c r="C634" s="76" t="str">
        <x:f>IF(B634="","",TEXT(B634,"mmm yyyy"))</x:f>
      </x:c>
      <x:c r="D634" s="13"/>
      <x:c r="E634" s="13"/>
      <x:c r="F634" s="13"/>
      <x:c r="G634" s="13"/>
      <x:c r="H634" s="13"/>
      <x:c r="I634" s="77"/>
      <x:c r="J634" s="77"/>
      <x:c r="K634" s="78" t="str">
        <x:f>IF(AND(I634="",J634=""),"",N(I634)-N(J634))</x:f>
      </x:c>
      <x:c r="L634" s="13"/>
      <x:c r="M634" s="76" t="str">
        <x:f>IF(E634="","",XLOOKUP(E634,'Lists &amp; COA'!$L$47:$L$95,'Lists &amp; COA'!$M$47:$M$95,""))</x:f>
      </x:c>
      <x:c r="N634" s="76" t="str">
        <x:f>IF(M634="","",IFERROR(VLOOKUP(M634,'Lists &amp; COA'!$A$6:$C$39,2,FALSE),"Review"))</x:f>
      </x:c>
      <x:c r="O634" s="76" t="str">
        <x:f>IF(OR(B634="",E634=""),"",IF(M634="","Review",IF(L634="","Review",IF(L634=M634,"No","Yes"))))</x:f>
      </x:c>
      <x:c r="P634" s="13"/>
      <x:c r="Q634" s="13"/>
      <x:c r="R634" s="13"/>
      <x:c r="S634" s="13"/>
      <x:c r="T634" s="76" t="str">
        <x:f>IF(A634="","",IF(COUNTIF($A$7:$A$1006,A634)&gt;1,"Possible Duplicate","Unique"))</x:f>
      </x:c>
      <x:c r="U634" s="13"/>
      <x:c r="V634" s="13"/>
      <x:c r="W634" s="13"/>
      <x:c r="X634" s="14"/>
    </x:row>
    <x:row r="635">
      <x:c r="A635" s="13"/>
      <x:c r="B635" s="14"/>
      <x:c r="C635" s="76" t="str">
        <x:f>IF(B635="","",TEXT(B635,"mmm yyyy"))</x:f>
      </x:c>
      <x:c r="D635" s="13"/>
      <x:c r="E635" s="13"/>
      <x:c r="F635" s="13"/>
      <x:c r="G635" s="13"/>
      <x:c r="H635" s="13"/>
      <x:c r="I635" s="77"/>
      <x:c r="J635" s="77"/>
      <x:c r="K635" s="78" t="str">
        <x:f>IF(AND(I635="",J635=""),"",N(I635)-N(J635))</x:f>
      </x:c>
      <x:c r="L635" s="13"/>
      <x:c r="M635" s="76" t="str">
        <x:f>IF(E635="","",XLOOKUP(E635,'Lists &amp; COA'!$L$47:$L$95,'Lists &amp; COA'!$M$47:$M$95,""))</x:f>
      </x:c>
      <x:c r="N635" s="76" t="str">
        <x:f>IF(M635="","",IFERROR(VLOOKUP(M635,'Lists &amp; COA'!$A$6:$C$39,2,FALSE),"Review"))</x:f>
      </x:c>
      <x:c r="O635" s="76" t="str">
        <x:f>IF(OR(B635="",E635=""),"",IF(M635="","Review",IF(L635="","Review",IF(L635=M635,"No","Yes"))))</x:f>
      </x:c>
      <x:c r="P635" s="13"/>
      <x:c r="Q635" s="13"/>
      <x:c r="R635" s="13"/>
      <x:c r="S635" s="13"/>
      <x:c r="T635" s="76" t="str">
        <x:f>IF(A635="","",IF(COUNTIF($A$7:$A$1006,A635)&gt;1,"Possible Duplicate","Unique"))</x:f>
      </x:c>
      <x:c r="U635" s="13"/>
      <x:c r="V635" s="13"/>
      <x:c r="W635" s="13"/>
      <x:c r="X635" s="14"/>
    </x:row>
    <x:row r="636">
      <x:c r="A636" s="13"/>
      <x:c r="B636" s="14"/>
      <x:c r="C636" s="76" t="str">
        <x:f>IF(B636="","",TEXT(B636,"mmm yyyy"))</x:f>
      </x:c>
      <x:c r="D636" s="13"/>
      <x:c r="E636" s="13"/>
      <x:c r="F636" s="13"/>
      <x:c r="G636" s="13"/>
      <x:c r="H636" s="13"/>
      <x:c r="I636" s="77"/>
      <x:c r="J636" s="77"/>
      <x:c r="K636" s="78" t="str">
        <x:f>IF(AND(I636="",J636=""),"",N(I636)-N(J636))</x:f>
      </x:c>
      <x:c r="L636" s="13"/>
      <x:c r="M636" s="76" t="str">
        <x:f>IF(E636="","",XLOOKUP(E636,'Lists &amp; COA'!$L$47:$L$95,'Lists &amp; COA'!$M$47:$M$95,""))</x:f>
      </x:c>
      <x:c r="N636" s="76" t="str">
        <x:f>IF(M636="","",IFERROR(VLOOKUP(M636,'Lists &amp; COA'!$A$6:$C$39,2,FALSE),"Review"))</x:f>
      </x:c>
      <x:c r="O636" s="76" t="str">
        <x:f>IF(OR(B636="",E636=""),"",IF(M636="","Review",IF(L636="","Review",IF(L636=M636,"No","Yes"))))</x:f>
      </x:c>
      <x:c r="P636" s="13"/>
      <x:c r="Q636" s="13"/>
      <x:c r="R636" s="13"/>
      <x:c r="S636" s="13"/>
      <x:c r="T636" s="76" t="str">
        <x:f>IF(A636="","",IF(COUNTIF($A$7:$A$1006,A636)&gt;1,"Possible Duplicate","Unique"))</x:f>
      </x:c>
      <x:c r="U636" s="13"/>
      <x:c r="V636" s="13"/>
      <x:c r="W636" s="13"/>
      <x:c r="X636" s="14"/>
    </x:row>
    <x:row r="637">
      <x:c r="A637" s="13"/>
      <x:c r="B637" s="14"/>
      <x:c r="C637" s="76" t="str">
        <x:f>IF(B637="","",TEXT(B637,"mmm yyyy"))</x:f>
      </x:c>
      <x:c r="D637" s="13"/>
      <x:c r="E637" s="13"/>
      <x:c r="F637" s="13"/>
      <x:c r="G637" s="13"/>
      <x:c r="H637" s="13"/>
      <x:c r="I637" s="77"/>
      <x:c r="J637" s="77"/>
      <x:c r="K637" s="78" t="str">
        <x:f>IF(AND(I637="",J637=""),"",N(I637)-N(J637))</x:f>
      </x:c>
      <x:c r="L637" s="13"/>
      <x:c r="M637" s="76" t="str">
        <x:f>IF(E637="","",XLOOKUP(E637,'Lists &amp; COA'!$L$47:$L$95,'Lists &amp; COA'!$M$47:$M$95,""))</x:f>
      </x:c>
      <x:c r="N637" s="76" t="str">
        <x:f>IF(M637="","",IFERROR(VLOOKUP(M637,'Lists &amp; COA'!$A$6:$C$39,2,FALSE),"Review"))</x:f>
      </x:c>
      <x:c r="O637" s="76" t="str">
        <x:f>IF(OR(B637="",E637=""),"",IF(M637="","Review",IF(L637="","Review",IF(L637=M637,"No","Yes"))))</x:f>
      </x:c>
      <x:c r="P637" s="13"/>
      <x:c r="Q637" s="13"/>
      <x:c r="R637" s="13"/>
      <x:c r="S637" s="13"/>
      <x:c r="T637" s="76" t="str">
        <x:f>IF(A637="","",IF(COUNTIF($A$7:$A$1006,A637)&gt;1,"Possible Duplicate","Unique"))</x:f>
      </x:c>
      <x:c r="U637" s="13"/>
      <x:c r="V637" s="13"/>
      <x:c r="W637" s="13"/>
      <x:c r="X637" s="14"/>
    </x:row>
    <x:row r="638">
      <x:c r="A638" s="13"/>
      <x:c r="B638" s="14"/>
      <x:c r="C638" s="76" t="str">
        <x:f>IF(B638="","",TEXT(B638,"mmm yyyy"))</x:f>
      </x:c>
      <x:c r="D638" s="13"/>
      <x:c r="E638" s="13"/>
      <x:c r="F638" s="13"/>
      <x:c r="G638" s="13"/>
      <x:c r="H638" s="13"/>
      <x:c r="I638" s="77"/>
      <x:c r="J638" s="77"/>
      <x:c r="K638" s="78" t="str">
        <x:f>IF(AND(I638="",J638=""),"",N(I638)-N(J638))</x:f>
      </x:c>
      <x:c r="L638" s="13"/>
      <x:c r="M638" s="76" t="str">
        <x:f>IF(E638="","",XLOOKUP(E638,'Lists &amp; COA'!$L$47:$L$95,'Lists &amp; COA'!$M$47:$M$95,""))</x:f>
      </x:c>
      <x:c r="N638" s="76" t="str">
        <x:f>IF(M638="","",IFERROR(VLOOKUP(M638,'Lists &amp; COA'!$A$6:$C$39,2,FALSE),"Review"))</x:f>
      </x:c>
      <x:c r="O638" s="76" t="str">
        <x:f>IF(OR(B638="",E638=""),"",IF(M638="","Review",IF(L638="","Review",IF(L638=M638,"No","Yes"))))</x:f>
      </x:c>
      <x:c r="P638" s="13"/>
      <x:c r="Q638" s="13"/>
      <x:c r="R638" s="13"/>
      <x:c r="S638" s="13"/>
      <x:c r="T638" s="76" t="str">
        <x:f>IF(A638="","",IF(COUNTIF($A$7:$A$1006,A638)&gt;1,"Possible Duplicate","Unique"))</x:f>
      </x:c>
      <x:c r="U638" s="13"/>
      <x:c r="V638" s="13"/>
      <x:c r="W638" s="13"/>
      <x:c r="X638" s="14"/>
    </x:row>
    <x:row r="639">
      <x:c r="A639" s="13"/>
      <x:c r="B639" s="14"/>
      <x:c r="C639" s="76" t="str">
        <x:f>IF(B639="","",TEXT(B639,"mmm yyyy"))</x:f>
      </x:c>
      <x:c r="D639" s="13"/>
      <x:c r="E639" s="13"/>
      <x:c r="F639" s="13"/>
      <x:c r="G639" s="13"/>
      <x:c r="H639" s="13"/>
      <x:c r="I639" s="77"/>
      <x:c r="J639" s="77"/>
      <x:c r="K639" s="78" t="str">
        <x:f>IF(AND(I639="",J639=""),"",N(I639)-N(J639))</x:f>
      </x:c>
      <x:c r="L639" s="13"/>
      <x:c r="M639" s="76" t="str">
        <x:f>IF(E639="","",XLOOKUP(E639,'Lists &amp; COA'!$L$47:$L$95,'Lists &amp; COA'!$M$47:$M$95,""))</x:f>
      </x:c>
      <x:c r="N639" s="76" t="str">
        <x:f>IF(M639="","",IFERROR(VLOOKUP(M639,'Lists &amp; COA'!$A$6:$C$39,2,FALSE),"Review"))</x:f>
      </x:c>
      <x:c r="O639" s="76" t="str">
        <x:f>IF(OR(B639="",E639=""),"",IF(M639="","Review",IF(L639="","Review",IF(L639=M639,"No","Yes"))))</x:f>
      </x:c>
      <x:c r="P639" s="13"/>
      <x:c r="Q639" s="13"/>
      <x:c r="R639" s="13"/>
      <x:c r="S639" s="13"/>
      <x:c r="T639" s="76" t="str">
        <x:f>IF(A639="","",IF(COUNTIF($A$7:$A$1006,A639)&gt;1,"Possible Duplicate","Unique"))</x:f>
      </x:c>
      <x:c r="U639" s="13"/>
      <x:c r="V639" s="13"/>
      <x:c r="W639" s="13"/>
      <x:c r="X639" s="14"/>
    </x:row>
    <x:row r="640">
      <x:c r="A640" s="13"/>
      <x:c r="B640" s="14"/>
      <x:c r="C640" s="76" t="str">
        <x:f>IF(B640="","",TEXT(B640,"mmm yyyy"))</x:f>
      </x:c>
      <x:c r="D640" s="13"/>
      <x:c r="E640" s="13"/>
      <x:c r="F640" s="13"/>
      <x:c r="G640" s="13"/>
      <x:c r="H640" s="13"/>
      <x:c r="I640" s="77"/>
      <x:c r="J640" s="77"/>
      <x:c r="K640" s="78" t="str">
        <x:f>IF(AND(I640="",J640=""),"",N(I640)-N(J640))</x:f>
      </x:c>
      <x:c r="L640" s="13"/>
      <x:c r="M640" s="76" t="str">
        <x:f>IF(E640="","",XLOOKUP(E640,'Lists &amp; COA'!$L$47:$L$95,'Lists &amp; COA'!$M$47:$M$95,""))</x:f>
      </x:c>
      <x:c r="N640" s="76" t="str">
        <x:f>IF(M640="","",IFERROR(VLOOKUP(M640,'Lists &amp; COA'!$A$6:$C$39,2,FALSE),"Review"))</x:f>
      </x:c>
      <x:c r="O640" s="76" t="str">
        <x:f>IF(OR(B640="",E640=""),"",IF(M640="","Review",IF(L640="","Review",IF(L640=M640,"No","Yes"))))</x:f>
      </x:c>
      <x:c r="P640" s="13"/>
      <x:c r="Q640" s="13"/>
      <x:c r="R640" s="13"/>
      <x:c r="S640" s="13"/>
      <x:c r="T640" s="76" t="str">
        <x:f>IF(A640="","",IF(COUNTIF($A$7:$A$1006,A640)&gt;1,"Possible Duplicate","Unique"))</x:f>
      </x:c>
      <x:c r="U640" s="13"/>
      <x:c r="V640" s="13"/>
      <x:c r="W640" s="13"/>
      <x:c r="X640" s="14"/>
    </x:row>
    <x:row r="641">
      <x:c r="A641" s="13"/>
      <x:c r="B641" s="14"/>
      <x:c r="C641" s="76" t="str">
        <x:f>IF(B641="","",TEXT(B641,"mmm yyyy"))</x:f>
      </x:c>
      <x:c r="D641" s="13"/>
      <x:c r="E641" s="13"/>
      <x:c r="F641" s="13"/>
      <x:c r="G641" s="13"/>
      <x:c r="H641" s="13"/>
      <x:c r="I641" s="77"/>
      <x:c r="J641" s="77"/>
      <x:c r="K641" s="78" t="str">
        <x:f>IF(AND(I641="",J641=""),"",N(I641)-N(J641))</x:f>
      </x:c>
      <x:c r="L641" s="13"/>
      <x:c r="M641" s="76" t="str">
        <x:f>IF(E641="","",XLOOKUP(E641,'Lists &amp; COA'!$L$47:$L$95,'Lists &amp; COA'!$M$47:$M$95,""))</x:f>
      </x:c>
      <x:c r="N641" s="76" t="str">
        <x:f>IF(M641="","",IFERROR(VLOOKUP(M641,'Lists &amp; COA'!$A$6:$C$39,2,FALSE),"Review"))</x:f>
      </x:c>
      <x:c r="O641" s="76" t="str">
        <x:f>IF(OR(B641="",E641=""),"",IF(M641="","Review",IF(L641="","Review",IF(L641=M641,"No","Yes"))))</x:f>
      </x:c>
      <x:c r="P641" s="13"/>
      <x:c r="Q641" s="13"/>
      <x:c r="R641" s="13"/>
      <x:c r="S641" s="13"/>
      <x:c r="T641" s="76" t="str">
        <x:f>IF(A641="","",IF(COUNTIF($A$7:$A$1006,A641)&gt;1,"Possible Duplicate","Unique"))</x:f>
      </x:c>
      <x:c r="U641" s="13"/>
      <x:c r="V641" s="13"/>
      <x:c r="W641" s="13"/>
      <x:c r="X641" s="14"/>
    </x:row>
    <x:row r="642">
      <x:c r="A642" s="13"/>
      <x:c r="B642" s="14"/>
      <x:c r="C642" s="76" t="str">
        <x:f>IF(B642="","",TEXT(B642,"mmm yyyy"))</x:f>
      </x:c>
      <x:c r="D642" s="13"/>
      <x:c r="E642" s="13"/>
      <x:c r="F642" s="13"/>
      <x:c r="G642" s="13"/>
      <x:c r="H642" s="13"/>
      <x:c r="I642" s="77"/>
      <x:c r="J642" s="77"/>
      <x:c r="K642" s="78" t="str">
        <x:f>IF(AND(I642="",J642=""),"",N(I642)-N(J642))</x:f>
      </x:c>
      <x:c r="L642" s="13"/>
      <x:c r="M642" s="76" t="str">
        <x:f>IF(E642="","",XLOOKUP(E642,'Lists &amp; COA'!$L$47:$L$95,'Lists &amp; COA'!$M$47:$M$95,""))</x:f>
      </x:c>
      <x:c r="N642" s="76" t="str">
        <x:f>IF(M642="","",IFERROR(VLOOKUP(M642,'Lists &amp; COA'!$A$6:$C$39,2,FALSE),"Review"))</x:f>
      </x:c>
      <x:c r="O642" s="76" t="str">
        <x:f>IF(OR(B642="",E642=""),"",IF(M642="","Review",IF(L642="","Review",IF(L642=M642,"No","Yes"))))</x:f>
      </x:c>
      <x:c r="P642" s="13"/>
      <x:c r="Q642" s="13"/>
      <x:c r="R642" s="13"/>
      <x:c r="S642" s="13"/>
      <x:c r="T642" s="76" t="str">
        <x:f>IF(A642="","",IF(COUNTIF($A$7:$A$1006,A642)&gt;1,"Possible Duplicate","Unique"))</x:f>
      </x:c>
      <x:c r="U642" s="13"/>
      <x:c r="V642" s="13"/>
      <x:c r="W642" s="13"/>
      <x:c r="X642" s="14"/>
    </x:row>
    <x:row r="643">
      <x:c r="A643" s="13"/>
      <x:c r="B643" s="14"/>
      <x:c r="C643" s="76" t="str">
        <x:f>IF(B643="","",TEXT(B643,"mmm yyyy"))</x:f>
      </x:c>
      <x:c r="D643" s="13"/>
      <x:c r="E643" s="13"/>
      <x:c r="F643" s="13"/>
      <x:c r="G643" s="13"/>
      <x:c r="H643" s="13"/>
      <x:c r="I643" s="77"/>
      <x:c r="J643" s="77"/>
      <x:c r="K643" s="78" t="str">
        <x:f>IF(AND(I643="",J643=""),"",N(I643)-N(J643))</x:f>
      </x:c>
      <x:c r="L643" s="13"/>
      <x:c r="M643" s="76" t="str">
        <x:f>IF(E643="","",XLOOKUP(E643,'Lists &amp; COA'!$L$47:$L$95,'Lists &amp; COA'!$M$47:$M$95,""))</x:f>
      </x:c>
      <x:c r="N643" s="76" t="str">
        <x:f>IF(M643="","",IFERROR(VLOOKUP(M643,'Lists &amp; COA'!$A$6:$C$39,2,FALSE),"Review"))</x:f>
      </x:c>
      <x:c r="O643" s="76" t="str">
        <x:f>IF(OR(B643="",E643=""),"",IF(M643="","Review",IF(L643="","Review",IF(L643=M643,"No","Yes"))))</x:f>
      </x:c>
      <x:c r="P643" s="13"/>
      <x:c r="Q643" s="13"/>
      <x:c r="R643" s="13"/>
      <x:c r="S643" s="13"/>
      <x:c r="T643" s="76" t="str">
        <x:f>IF(A643="","",IF(COUNTIF($A$7:$A$1006,A643)&gt;1,"Possible Duplicate","Unique"))</x:f>
      </x:c>
      <x:c r="U643" s="13"/>
      <x:c r="V643" s="13"/>
      <x:c r="W643" s="13"/>
      <x:c r="X643" s="14"/>
    </x:row>
    <x:row r="644">
      <x:c r="A644" s="13"/>
      <x:c r="B644" s="14"/>
      <x:c r="C644" s="76" t="str">
        <x:f>IF(B644="","",TEXT(B644,"mmm yyyy"))</x:f>
      </x:c>
      <x:c r="D644" s="13"/>
      <x:c r="E644" s="13"/>
      <x:c r="F644" s="13"/>
      <x:c r="G644" s="13"/>
      <x:c r="H644" s="13"/>
      <x:c r="I644" s="77"/>
      <x:c r="J644" s="77"/>
      <x:c r="K644" s="78" t="str">
        <x:f>IF(AND(I644="",J644=""),"",N(I644)-N(J644))</x:f>
      </x:c>
      <x:c r="L644" s="13"/>
      <x:c r="M644" s="76" t="str">
        <x:f>IF(E644="","",XLOOKUP(E644,'Lists &amp; COA'!$L$47:$L$95,'Lists &amp; COA'!$M$47:$M$95,""))</x:f>
      </x:c>
      <x:c r="N644" s="76" t="str">
        <x:f>IF(M644="","",IFERROR(VLOOKUP(M644,'Lists &amp; COA'!$A$6:$C$39,2,FALSE),"Review"))</x:f>
      </x:c>
      <x:c r="O644" s="76" t="str">
        <x:f>IF(OR(B644="",E644=""),"",IF(M644="","Review",IF(L644="","Review",IF(L644=M644,"No","Yes"))))</x:f>
      </x:c>
      <x:c r="P644" s="13"/>
      <x:c r="Q644" s="13"/>
      <x:c r="R644" s="13"/>
      <x:c r="S644" s="13"/>
      <x:c r="T644" s="76" t="str">
        <x:f>IF(A644="","",IF(COUNTIF($A$7:$A$1006,A644)&gt;1,"Possible Duplicate","Unique"))</x:f>
      </x:c>
      <x:c r="U644" s="13"/>
      <x:c r="V644" s="13"/>
      <x:c r="W644" s="13"/>
      <x:c r="X644" s="14"/>
    </x:row>
    <x:row r="645">
      <x:c r="A645" s="13"/>
      <x:c r="B645" s="14"/>
      <x:c r="C645" s="76" t="str">
        <x:f>IF(B645="","",TEXT(B645,"mmm yyyy"))</x:f>
      </x:c>
      <x:c r="D645" s="13"/>
      <x:c r="E645" s="13"/>
      <x:c r="F645" s="13"/>
      <x:c r="G645" s="13"/>
      <x:c r="H645" s="13"/>
      <x:c r="I645" s="77"/>
      <x:c r="J645" s="77"/>
      <x:c r="K645" s="78" t="str">
        <x:f>IF(AND(I645="",J645=""),"",N(I645)-N(J645))</x:f>
      </x:c>
      <x:c r="L645" s="13"/>
      <x:c r="M645" s="76" t="str">
        <x:f>IF(E645="","",XLOOKUP(E645,'Lists &amp; COA'!$L$47:$L$95,'Lists &amp; COA'!$M$47:$M$95,""))</x:f>
      </x:c>
      <x:c r="N645" s="76" t="str">
        <x:f>IF(M645="","",IFERROR(VLOOKUP(M645,'Lists &amp; COA'!$A$6:$C$39,2,FALSE),"Review"))</x:f>
      </x:c>
      <x:c r="O645" s="76" t="str">
        <x:f>IF(OR(B645="",E645=""),"",IF(M645="","Review",IF(L645="","Review",IF(L645=M645,"No","Yes"))))</x:f>
      </x:c>
      <x:c r="P645" s="13"/>
      <x:c r="Q645" s="13"/>
      <x:c r="R645" s="13"/>
      <x:c r="S645" s="13"/>
      <x:c r="T645" s="76" t="str">
        <x:f>IF(A645="","",IF(COUNTIF($A$7:$A$1006,A645)&gt;1,"Possible Duplicate","Unique"))</x:f>
      </x:c>
      <x:c r="U645" s="13"/>
      <x:c r="V645" s="13"/>
      <x:c r="W645" s="13"/>
      <x:c r="X645" s="14"/>
    </x:row>
    <x:row r="646">
      <x:c r="A646" s="13"/>
      <x:c r="B646" s="14"/>
      <x:c r="C646" s="76" t="str">
        <x:f>IF(B646="","",TEXT(B646,"mmm yyyy"))</x:f>
      </x:c>
      <x:c r="D646" s="13"/>
      <x:c r="E646" s="13"/>
      <x:c r="F646" s="13"/>
      <x:c r="G646" s="13"/>
      <x:c r="H646" s="13"/>
      <x:c r="I646" s="77"/>
      <x:c r="J646" s="77"/>
      <x:c r="K646" s="78" t="str">
        <x:f>IF(AND(I646="",J646=""),"",N(I646)-N(J646))</x:f>
      </x:c>
      <x:c r="L646" s="13"/>
      <x:c r="M646" s="76" t="str">
        <x:f>IF(E646="","",XLOOKUP(E646,'Lists &amp; COA'!$L$47:$L$95,'Lists &amp; COA'!$M$47:$M$95,""))</x:f>
      </x:c>
      <x:c r="N646" s="76" t="str">
        <x:f>IF(M646="","",IFERROR(VLOOKUP(M646,'Lists &amp; COA'!$A$6:$C$39,2,FALSE),"Review"))</x:f>
      </x:c>
      <x:c r="O646" s="76" t="str">
        <x:f>IF(OR(B646="",E646=""),"",IF(M646="","Review",IF(L646="","Review",IF(L646=M646,"No","Yes"))))</x:f>
      </x:c>
      <x:c r="P646" s="13"/>
      <x:c r="Q646" s="13"/>
      <x:c r="R646" s="13"/>
      <x:c r="S646" s="13"/>
      <x:c r="T646" s="76" t="str">
        <x:f>IF(A646="","",IF(COUNTIF($A$7:$A$1006,A646)&gt;1,"Possible Duplicate","Unique"))</x:f>
      </x:c>
      <x:c r="U646" s="13"/>
      <x:c r="V646" s="13"/>
      <x:c r="W646" s="13"/>
      <x:c r="X646" s="14"/>
    </x:row>
    <x:row r="647">
      <x:c r="A647" s="13"/>
      <x:c r="B647" s="14"/>
      <x:c r="C647" s="76" t="str">
        <x:f>IF(B647="","",TEXT(B647,"mmm yyyy"))</x:f>
      </x:c>
      <x:c r="D647" s="13"/>
      <x:c r="E647" s="13"/>
      <x:c r="F647" s="13"/>
      <x:c r="G647" s="13"/>
      <x:c r="H647" s="13"/>
      <x:c r="I647" s="77"/>
      <x:c r="J647" s="77"/>
      <x:c r="K647" s="78" t="str">
        <x:f>IF(AND(I647="",J647=""),"",N(I647)-N(J647))</x:f>
      </x:c>
      <x:c r="L647" s="13"/>
      <x:c r="M647" s="76" t="str">
        <x:f>IF(E647="","",XLOOKUP(E647,'Lists &amp; COA'!$L$47:$L$95,'Lists &amp; COA'!$M$47:$M$95,""))</x:f>
      </x:c>
      <x:c r="N647" s="76" t="str">
        <x:f>IF(M647="","",IFERROR(VLOOKUP(M647,'Lists &amp; COA'!$A$6:$C$39,2,FALSE),"Review"))</x:f>
      </x:c>
      <x:c r="O647" s="76" t="str">
        <x:f>IF(OR(B647="",E647=""),"",IF(M647="","Review",IF(L647="","Review",IF(L647=M647,"No","Yes"))))</x:f>
      </x:c>
      <x:c r="P647" s="13"/>
      <x:c r="Q647" s="13"/>
      <x:c r="R647" s="13"/>
      <x:c r="S647" s="13"/>
      <x:c r="T647" s="76" t="str">
        <x:f>IF(A647="","",IF(COUNTIF($A$7:$A$1006,A647)&gt;1,"Possible Duplicate","Unique"))</x:f>
      </x:c>
      <x:c r="U647" s="13"/>
      <x:c r="V647" s="13"/>
      <x:c r="W647" s="13"/>
      <x:c r="X647" s="14"/>
    </x:row>
    <x:row r="648">
      <x:c r="A648" s="13"/>
      <x:c r="B648" s="14"/>
      <x:c r="C648" s="76" t="str">
        <x:f>IF(B648="","",TEXT(B648,"mmm yyyy"))</x:f>
      </x:c>
      <x:c r="D648" s="13"/>
      <x:c r="E648" s="13"/>
      <x:c r="F648" s="13"/>
      <x:c r="G648" s="13"/>
      <x:c r="H648" s="13"/>
      <x:c r="I648" s="77"/>
      <x:c r="J648" s="77"/>
      <x:c r="K648" s="78" t="str">
        <x:f>IF(AND(I648="",J648=""),"",N(I648)-N(J648))</x:f>
      </x:c>
      <x:c r="L648" s="13"/>
      <x:c r="M648" s="76" t="str">
        <x:f>IF(E648="","",XLOOKUP(E648,'Lists &amp; COA'!$L$47:$L$95,'Lists &amp; COA'!$M$47:$M$95,""))</x:f>
      </x:c>
      <x:c r="N648" s="76" t="str">
        <x:f>IF(M648="","",IFERROR(VLOOKUP(M648,'Lists &amp; COA'!$A$6:$C$39,2,FALSE),"Review"))</x:f>
      </x:c>
      <x:c r="O648" s="76" t="str">
        <x:f>IF(OR(B648="",E648=""),"",IF(M648="","Review",IF(L648="","Review",IF(L648=M648,"No","Yes"))))</x:f>
      </x:c>
      <x:c r="P648" s="13"/>
      <x:c r="Q648" s="13"/>
      <x:c r="R648" s="13"/>
      <x:c r="S648" s="13"/>
      <x:c r="T648" s="76" t="str">
        <x:f>IF(A648="","",IF(COUNTIF($A$7:$A$1006,A648)&gt;1,"Possible Duplicate","Unique"))</x:f>
      </x:c>
      <x:c r="U648" s="13"/>
      <x:c r="V648" s="13"/>
      <x:c r="W648" s="13"/>
      <x:c r="X648" s="14"/>
    </x:row>
    <x:row r="649">
      <x:c r="A649" s="13"/>
      <x:c r="B649" s="14"/>
      <x:c r="C649" s="76" t="str">
        <x:f>IF(B649="","",TEXT(B649,"mmm yyyy"))</x:f>
      </x:c>
      <x:c r="D649" s="13"/>
      <x:c r="E649" s="13"/>
      <x:c r="F649" s="13"/>
      <x:c r="G649" s="13"/>
      <x:c r="H649" s="13"/>
      <x:c r="I649" s="77"/>
      <x:c r="J649" s="77"/>
      <x:c r="K649" s="78" t="str">
        <x:f>IF(AND(I649="",J649=""),"",N(I649)-N(J649))</x:f>
      </x:c>
      <x:c r="L649" s="13"/>
      <x:c r="M649" s="76" t="str">
        <x:f>IF(E649="","",XLOOKUP(E649,'Lists &amp; COA'!$L$47:$L$95,'Lists &amp; COA'!$M$47:$M$95,""))</x:f>
      </x:c>
      <x:c r="N649" s="76" t="str">
        <x:f>IF(M649="","",IFERROR(VLOOKUP(M649,'Lists &amp; COA'!$A$6:$C$39,2,FALSE),"Review"))</x:f>
      </x:c>
      <x:c r="O649" s="76" t="str">
        <x:f>IF(OR(B649="",E649=""),"",IF(M649="","Review",IF(L649="","Review",IF(L649=M649,"No","Yes"))))</x:f>
      </x:c>
      <x:c r="P649" s="13"/>
      <x:c r="Q649" s="13"/>
      <x:c r="R649" s="13"/>
      <x:c r="S649" s="13"/>
      <x:c r="T649" s="76" t="str">
        <x:f>IF(A649="","",IF(COUNTIF($A$7:$A$1006,A649)&gt;1,"Possible Duplicate","Unique"))</x:f>
      </x:c>
      <x:c r="U649" s="13"/>
      <x:c r="V649" s="13"/>
      <x:c r="W649" s="13"/>
      <x:c r="X649" s="14"/>
    </x:row>
    <x:row r="650">
      <x:c r="A650" s="13"/>
      <x:c r="B650" s="14"/>
      <x:c r="C650" s="76" t="str">
        <x:f>IF(B650="","",TEXT(B650,"mmm yyyy"))</x:f>
      </x:c>
      <x:c r="D650" s="13"/>
      <x:c r="E650" s="13"/>
      <x:c r="F650" s="13"/>
      <x:c r="G650" s="13"/>
      <x:c r="H650" s="13"/>
      <x:c r="I650" s="77"/>
      <x:c r="J650" s="77"/>
      <x:c r="K650" s="78" t="str">
        <x:f>IF(AND(I650="",J650=""),"",N(I650)-N(J650))</x:f>
      </x:c>
      <x:c r="L650" s="13"/>
      <x:c r="M650" s="76" t="str">
        <x:f>IF(E650="","",XLOOKUP(E650,'Lists &amp; COA'!$L$47:$L$95,'Lists &amp; COA'!$M$47:$M$95,""))</x:f>
      </x:c>
      <x:c r="N650" s="76" t="str">
        <x:f>IF(M650="","",IFERROR(VLOOKUP(M650,'Lists &amp; COA'!$A$6:$C$39,2,FALSE),"Review"))</x:f>
      </x:c>
      <x:c r="O650" s="76" t="str">
        <x:f>IF(OR(B650="",E650=""),"",IF(M650="","Review",IF(L650="","Review",IF(L650=M650,"No","Yes"))))</x:f>
      </x:c>
      <x:c r="P650" s="13"/>
      <x:c r="Q650" s="13"/>
      <x:c r="R650" s="13"/>
      <x:c r="S650" s="13"/>
      <x:c r="T650" s="76" t="str">
        <x:f>IF(A650="","",IF(COUNTIF($A$7:$A$1006,A650)&gt;1,"Possible Duplicate","Unique"))</x:f>
      </x:c>
      <x:c r="U650" s="13"/>
      <x:c r="V650" s="13"/>
      <x:c r="W650" s="13"/>
      <x:c r="X650" s="14"/>
    </x:row>
    <x:row r="651">
      <x:c r="A651" s="13"/>
      <x:c r="B651" s="14"/>
      <x:c r="C651" s="76" t="str">
        <x:f>IF(B651="","",TEXT(B651,"mmm yyyy"))</x:f>
      </x:c>
      <x:c r="D651" s="13"/>
      <x:c r="E651" s="13"/>
      <x:c r="F651" s="13"/>
      <x:c r="G651" s="13"/>
      <x:c r="H651" s="13"/>
      <x:c r="I651" s="77"/>
      <x:c r="J651" s="77"/>
      <x:c r="K651" s="78" t="str">
        <x:f>IF(AND(I651="",J651=""),"",N(I651)-N(J651))</x:f>
      </x:c>
      <x:c r="L651" s="13"/>
      <x:c r="M651" s="76" t="str">
        <x:f>IF(E651="","",XLOOKUP(E651,'Lists &amp; COA'!$L$47:$L$95,'Lists &amp; COA'!$M$47:$M$95,""))</x:f>
      </x:c>
      <x:c r="N651" s="76" t="str">
        <x:f>IF(M651="","",IFERROR(VLOOKUP(M651,'Lists &amp; COA'!$A$6:$C$39,2,FALSE),"Review"))</x:f>
      </x:c>
      <x:c r="O651" s="76" t="str">
        <x:f>IF(OR(B651="",E651=""),"",IF(M651="","Review",IF(L651="","Review",IF(L651=M651,"No","Yes"))))</x:f>
      </x:c>
      <x:c r="P651" s="13"/>
      <x:c r="Q651" s="13"/>
      <x:c r="R651" s="13"/>
      <x:c r="S651" s="13"/>
      <x:c r="T651" s="76" t="str">
        <x:f>IF(A651="","",IF(COUNTIF($A$7:$A$1006,A651)&gt;1,"Possible Duplicate","Unique"))</x:f>
      </x:c>
      <x:c r="U651" s="13"/>
      <x:c r="V651" s="13"/>
      <x:c r="W651" s="13"/>
      <x:c r="X651" s="14"/>
    </x:row>
    <x:row r="652">
      <x:c r="A652" s="13"/>
      <x:c r="B652" s="14"/>
      <x:c r="C652" s="76" t="str">
        <x:f>IF(B652="","",TEXT(B652,"mmm yyyy"))</x:f>
      </x:c>
      <x:c r="D652" s="13"/>
      <x:c r="E652" s="13"/>
      <x:c r="F652" s="13"/>
      <x:c r="G652" s="13"/>
      <x:c r="H652" s="13"/>
      <x:c r="I652" s="77"/>
      <x:c r="J652" s="77"/>
      <x:c r="K652" s="78" t="str">
        <x:f>IF(AND(I652="",J652=""),"",N(I652)-N(J652))</x:f>
      </x:c>
      <x:c r="L652" s="13"/>
      <x:c r="M652" s="76" t="str">
        <x:f>IF(E652="","",XLOOKUP(E652,'Lists &amp; COA'!$L$47:$L$95,'Lists &amp; COA'!$M$47:$M$95,""))</x:f>
      </x:c>
      <x:c r="N652" s="76" t="str">
        <x:f>IF(M652="","",IFERROR(VLOOKUP(M652,'Lists &amp; COA'!$A$6:$C$39,2,FALSE),"Review"))</x:f>
      </x:c>
      <x:c r="O652" s="76" t="str">
        <x:f>IF(OR(B652="",E652=""),"",IF(M652="","Review",IF(L652="","Review",IF(L652=M652,"No","Yes"))))</x:f>
      </x:c>
      <x:c r="P652" s="13"/>
      <x:c r="Q652" s="13"/>
      <x:c r="R652" s="13"/>
      <x:c r="S652" s="13"/>
      <x:c r="T652" s="76" t="str">
        <x:f>IF(A652="","",IF(COUNTIF($A$7:$A$1006,A652)&gt;1,"Possible Duplicate","Unique"))</x:f>
      </x:c>
      <x:c r="U652" s="13"/>
      <x:c r="V652" s="13"/>
      <x:c r="W652" s="13"/>
      <x:c r="X652" s="14"/>
    </x:row>
    <x:row r="653">
      <x:c r="A653" s="13"/>
      <x:c r="B653" s="14"/>
      <x:c r="C653" s="76" t="str">
        <x:f>IF(B653="","",TEXT(B653,"mmm yyyy"))</x:f>
      </x:c>
      <x:c r="D653" s="13"/>
      <x:c r="E653" s="13"/>
      <x:c r="F653" s="13"/>
      <x:c r="G653" s="13"/>
      <x:c r="H653" s="13"/>
      <x:c r="I653" s="77"/>
      <x:c r="J653" s="77"/>
      <x:c r="K653" s="78" t="str">
        <x:f>IF(AND(I653="",J653=""),"",N(I653)-N(J653))</x:f>
      </x:c>
      <x:c r="L653" s="13"/>
      <x:c r="M653" s="76" t="str">
        <x:f>IF(E653="","",XLOOKUP(E653,'Lists &amp; COA'!$L$47:$L$95,'Lists &amp; COA'!$M$47:$M$95,""))</x:f>
      </x:c>
      <x:c r="N653" s="76" t="str">
        <x:f>IF(M653="","",IFERROR(VLOOKUP(M653,'Lists &amp; COA'!$A$6:$C$39,2,FALSE),"Review"))</x:f>
      </x:c>
      <x:c r="O653" s="76" t="str">
        <x:f>IF(OR(B653="",E653=""),"",IF(M653="","Review",IF(L653="","Review",IF(L653=M653,"No","Yes"))))</x:f>
      </x:c>
      <x:c r="P653" s="13"/>
      <x:c r="Q653" s="13"/>
      <x:c r="R653" s="13"/>
      <x:c r="S653" s="13"/>
      <x:c r="T653" s="76" t="str">
        <x:f>IF(A653="","",IF(COUNTIF($A$7:$A$1006,A653)&gt;1,"Possible Duplicate","Unique"))</x:f>
      </x:c>
      <x:c r="U653" s="13"/>
      <x:c r="V653" s="13"/>
      <x:c r="W653" s="13"/>
      <x:c r="X653" s="14"/>
    </x:row>
    <x:row r="654">
      <x:c r="A654" s="13"/>
      <x:c r="B654" s="14"/>
      <x:c r="C654" s="76" t="str">
        <x:f>IF(B654="","",TEXT(B654,"mmm yyyy"))</x:f>
      </x:c>
      <x:c r="D654" s="13"/>
      <x:c r="E654" s="13"/>
      <x:c r="F654" s="13"/>
      <x:c r="G654" s="13"/>
      <x:c r="H654" s="13"/>
      <x:c r="I654" s="77"/>
      <x:c r="J654" s="77"/>
      <x:c r="K654" s="78" t="str">
        <x:f>IF(AND(I654="",J654=""),"",N(I654)-N(J654))</x:f>
      </x:c>
      <x:c r="L654" s="13"/>
      <x:c r="M654" s="76" t="str">
        <x:f>IF(E654="","",XLOOKUP(E654,'Lists &amp; COA'!$L$47:$L$95,'Lists &amp; COA'!$M$47:$M$95,""))</x:f>
      </x:c>
      <x:c r="N654" s="76" t="str">
        <x:f>IF(M654="","",IFERROR(VLOOKUP(M654,'Lists &amp; COA'!$A$6:$C$39,2,FALSE),"Review"))</x:f>
      </x:c>
      <x:c r="O654" s="76" t="str">
        <x:f>IF(OR(B654="",E654=""),"",IF(M654="","Review",IF(L654="","Review",IF(L654=M654,"No","Yes"))))</x:f>
      </x:c>
      <x:c r="P654" s="13"/>
      <x:c r="Q654" s="13"/>
      <x:c r="R654" s="13"/>
      <x:c r="S654" s="13"/>
      <x:c r="T654" s="76" t="str">
        <x:f>IF(A654="","",IF(COUNTIF($A$7:$A$1006,A654)&gt;1,"Possible Duplicate","Unique"))</x:f>
      </x:c>
      <x:c r="U654" s="13"/>
      <x:c r="V654" s="13"/>
      <x:c r="W654" s="13"/>
      <x:c r="X654" s="14"/>
    </x:row>
    <x:row r="655">
      <x:c r="A655" s="13"/>
      <x:c r="B655" s="14"/>
      <x:c r="C655" s="76" t="str">
        <x:f>IF(B655="","",TEXT(B655,"mmm yyyy"))</x:f>
      </x:c>
      <x:c r="D655" s="13"/>
      <x:c r="E655" s="13"/>
      <x:c r="F655" s="13"/>
      <x:c r="G655" s="13"/>
      <x:c r="H655" s="13"/>
      <x:c r="I655" s="77"/>
      <x:c r="J655" s="77"/>
      <x:c r="K655" s="78" t="str">
        <x:f>IF(AND(I655="",J655=""),"",N(I655)-N(J655))</x:f>
      </x:c>
      <x:c r="L655" s="13"/>
      <x:c r="M655" s="76" t="str">
        <x:f>IF(E655="","",XLOOKUP(E655,'Lists &amp; COA'!$L$47:$L$95,'Lists &amp; COA'!$M$47:$M$95,""))</x:f>
      </x:c>
      <x:c r="N655" s="76" t="str">
        <x:f>IF(M655="","",IFERROR(VLOOKUP(M655,'Lists &amp; COA'!$A$6:$C$39,2,FALSE),"Review"))</x:f>
      </x:c>
      <x:c r="O655" s="76" t="str">
        <x:f>IF(OR(B655="",E655=""),"",IF(M655="","Review",IF(L655="","Review",IF(L655=M655,"No","Yes"))))</x:f>
      </x:c>
      <x:c r="P655" s="13"/>
      <x:c r="Q655" s="13"/>
      <x:c r="R655" s="13"/>
      <x:c r="S655" s="13"/>
      <x:c r="T655" s="76" t="str">
        <x:f>IF(A655="","",IF(COUNTIF($A$7:$A$1006,A655)&gt;1,"Possible Duplicate","Unique"))</x:f>
      </x:c>
      <x:c r="U655" s="13"/>
      <x:c r="V655" s="13"/>
      <x:c r="W655" s="13"/>
      <x:c r="X655" s="14"/>
    </x:row>
    <x:row r="656">
      <x:c r="A656" s="13"/>
      <x:c r="B656" s="14"/>
      <x:c r="C656" s="76" t="str">
        <x:f>IF(B656="","",TEXT(B656,"mmm yyyy"))</x:f>
      </x:c>
      <x:c r="D656" s="13"/>
      <x:c r="E656" s="13"/>
      <x:c r="F656" s="13"/>
      <x:c r="G656" s="13"/>
      <x:c r="H656" s="13"/>
      <x:c r="I656" s="77"/>
      <x:c r="J656" s="77"/>
      <x:c r="K656" s="78" t="str">
        <x:f>IF(AND(I656="",J656=""),"",N(I656)-N(J656))</x:f>
      </x:c>
      <x:c r="L656" s="13"/>
      <x:c r="M656" s="76" t="str">
        <x:f>IF(E656="","",XLOOKUP(E656,'Lists &amp; COA'!$L$47:$L$95,'Lists &amp; COA'!$M$47:$M$95,""))</x:f>
      </x:c>
      <x:c r="N656" s="76" t="str">
        <x:f>IF(M656="","",IFERROR(VLOOKUP(M656,'Lists &amp; COA'!$A$6:$C$39,2,FALSE),"Review"))</x:f>
      </x:c>
      <x:c r="O656" s="76" t="str">
        <x:f>IF(OR(B656="",E656=""),"",IF(M656="","Review",IF(L656="","Review",IF(L656=M656,"No","Yes"))))</x:f>
      </x:c>
      <x:c r="P656" s="13"/>
      <x:c r="Q656" s="13"/>
      <x:c r="R656" s="13"/>
      <x:c r="S656" s="13"/>
      <x:c r="T656" s="76" t="str">
        <x:f>IF(A656="","",IF(COUNTIF($A$7:$A$1006,A656)&gt;1,"Possible Duplicate","Unique"))</x:f>
      </x:c>
      <x:c r="U656" s="13"/>
      <x:c r="V656" s="13"/>
      <x:c r="W656" s="13"/>
      <x:c r="X656" s="14"/>
    </x:row>
    <x:row r="657">
      <x:c r="A657" s="13"/>
      <x:c r="B657" s="14"/>
      <x:c r="C657" s="76" t="str">
        <x:f>IF(B657="","",TEXT(B657,"mmm yyyy"))</x:f>
      </x:c>
      <x:c r="D657" s="13"/>
      <x:c r="E657" s="13"/>
      <x:c r="F657" s="13"/>
      <x:c r="G657" s="13"/>
      <x:c r="H657" s="13"/>
      <x:c r="I657" s="77"/>
      <x:c r="J657" s="77"/>
      <x:c r="K657" s="78" t="str">
        <x:f>IF(AND(I657="",J657=""),"",N(I657)-N(J657))</x:f>
      </x:c>
      <x:c r="L657" s="13"/>
      <x:c r="M657" s="76" t="str">
        <x:f>IF(E657="","",XLOOKUP(E657,'Lists &amp; COA'!$L$47:$L$95,'Lists &amp; COA'!$M$47:$M$95,""))</x:f>
      </x:c>
      <x:c r="N657" s="76" t="str">
        <x:f>IF(M657="","",IFERROR(VLOOKUP(M657,'Lists &amp; COA'!$A$6:$C$39,2,FALSE),"Review"))</x:f>
      </x:c>
      <x:c r="O657" s="76" t="str">
        <x:f>IF(OR(B657="",E657=""),"",IF(M657="","Review",IF(L657="","Review",IF(L657=M657,"No","Yes"))))</x:f>
      </x:c>
      <x:c r="P657" s="13"/>
      <x:c r="Q657" s="13"/>
      <x:c r="R657" s="13"/>
      <x:c r="S657" s="13"/>
      <x:c r="T657" s="76" t="str">
        <x:f>IF(A657="","",IF(COUNTIF($A$7:$A$1006,A657)&gt;1,"Possible Duplicate","Unique"))</x:f>
      </x:c>
      <x:c r="U657" s="13"/>
      <x:c r="V657" s="13"/>
      <x:c r="W657" s="13"/>
      <x:c r="X657" s="14"/>
    </x:row>
    <x:row r="658">
      <x:c r="A658" s="13"/>
      <x:c r="B658" s="14"/>
      <x:c r="C658" s="76" t="str">
        <x:f>IF(B658="","",TEXT(B658,"mmm yyyy"))</x:f>
      </x:c>
      <x:c r="D658" s="13"/>
      <x:c r="E658" s="13"/>
      <x:c r="F658" s="13"/>
      <x:c r="G658" s="13"/>
      <x:c r="H658" s="13"/>
      <x:c r="I658" s="77"/>
      <x:c r="J658" s="77"/>
      <x:c r="K658" s="78" t="str">
        <x:f>IF(AND(I658="",J658=""),"",N(I658)-N(J658))</x:f>
      </x:c>
      <x:c r="L658" s="13"/>
      <x:c r="M658" s="76" t="str">
        <x:f>IF(E658="","",XLOOKUP(E658,'Lists &amp; COA'!$L$47:$L$95,'Lists &amp; COA'!$M$47:$M$95,""))</x:f>
      </x:c>
      <x:c r="N658" s="76" t="str">
        <x:f>IF(M658="","",IFERROR(VLOOKUP(M658,'Lists &amp; COA'!$A$6:$C$39,2,FALSE),"Review"))</x:f>
      </x:c>
      <x:c r="O658" s="76" t="str">
        <x:f>IF(OR(B658="",E658=""),"",IF(M658="","Review",IF(L658="","Review",IF(L658=M658,"No","Yes"))))</x:f>
      </x:c>
      <x:c r="P658" s="13"/>
      <x:c r="Q658" s="13"/>
      <x:c r="R658" s="13"/>
      <x:c r="S658" s="13"/>
      <x:c r="T658" s="76" t="str">
        <x:f>IF(A658="","",IF(COUNTIF($A$7:$A$1006,A658)&gt;1,"Possible Duplicate","Unique"))</x:f>
      </x:c>
      <x:c r="U658" s="13"/>
      <x:c r="V658" s="13"/>
      <x:c r="W658" s="13"/>
      <x:c r="X658" s="14"/>
    </x:row>
    <x:row r="659">
      <x:c r="A659" s="13"/>
      <x:c r="B659" s="14"/>
      <x:c r="C659" s="76" t="str">
        <x:f>IF(B659="","",TEXT(B659,"mmm yyyy"))</x:f>
      </x:c>
      <x:c r="D659" s="13"/>
      <x:c r="E659" s="13"/>
      <x:c r="F659" s="13"/>
      <x:c r="G659" s="13"/>
      <x:c r="H659" s="13"/>
      <x:c r="I659" s="77"/>
      <x:c r="J659" s="77"/>
      <x:c r="K659" s="78" t="str">
        <x:f>IF(AND(I659="",J659=""),"",N(I659)-N(J659))</x:f>
      </x:c>
      <x:c r="L659" s="13"/>
      <x:c r="M659" s="76" t="str">
        <x:f>IF(E659="","",XLOOKUP(E659,'Lists &amp; COA'!$L$47:$L$95,'Lists &amp; COA'!$M$47:$M$95,""))</x:f>
      </x:c>
      <x:c r="N659" s="76" t="str">
        <x:f>IF(M659="","",IFERROR(VLOOKUP(M659,'Lists &amp; COA'!$A$6:$C$39,2,FALSE),"Review"))</x:f>
      </x:c>
      <x:c r="O659" s="76" t="str">
        <x:f>IF(OR(B659="",E659=""),"",IF(M659="","Review",IF(L659="","Review",IF(L659=M659,"No","Yes"))))</x:f>
      </x:c>
      <x:c r="P659" s="13"/>
      <x:c r="Q659" s="13"/>
      <x:c r="R659" s="13"/>
      <x:c r="S659" s="13"/>
      <x:c r="T659" s="76" t="str">
        <x:f>IF(A659="","",IF(COUNTIF($A$7:$A$1006,A659)&gt;1,"Possible Duplicate","Unique"))</x:f>
      </x:c>
      <x:c r="U659" s="13"/>
      <x:c r="V659" s="13"/>
      <x:c r="W659" s="13"/>
      <x:c r="X659" s="14"/>
    </x:row>
    <x:row r="660">
      <x:c r="A660" s="13"/>
      <x:c r="B660" s="14"/>
      <x:c r="C660" s="76" t="str">
        <x:f>IF(B660="","",TEXT(B660,"mmm yyyy"))</x:f>
      </x:c>
      <x:c r="D660" s="13"/>
      <x:c r="E660" s="13"/>
      <x:c r="F660" s="13"/>
      <x:c r="G660" s="13"/>
      <x:c r="H660" s="13"/>
      <x:c r="I660" s="77"/>
      <x:c r="J660" s="77"/>
      <x:c r="K660" s="78" t="str">
        <x:f>IF(AND(I660="",J660=""),"",N(I660)-N(J660))</x:f>
      </x:c>
      <x:c r="L660" s="13"/>
      <x:c r="M660" s="76" t="str">
        <x:f>IF(E660="","",XLOOKUP(E660,'Lists &amp; COA'!$L$47:$L$95,'Lists &amp; COA'!$M$47:$M$95,""))</x:f>
      </x:c>
      <x:c r="N660" s="76" t="str">
        <x:f>IF(M660="","",IFERROR(VLOOKUP(M660,'Lists &amp; COA'!$A$6:$C$39,2,FALSE),"Review"))</x:f>
      </x:c>
      <x:c r="O660" s="76" t="str">
        <x:f>IF(OR(B660="",E660=""),"",IF(M660="","Review",IF(L660="","Review",IF(L660=M660,"No","Yes"))))</x:f>
      </x:c>
      <x:c r="P660" s="13"/>
      <x:c r="Q660" s="13"/>
      <x:c r="R660" s="13"/>
      <x:c r="S660" s="13"/>
      <x:c r="T660" s="76" t="str">
        <x:f>IF(A660="","",IF(COUNTIF($A$7:$A$1006,A660)&gt;1,"Possible Duplicate","Unique"))</x:f>
      </x:c>
      <x:c r="U660" s="13"/>
      <x:c r="V660" s="13"/>
      <x:c r="W660" s="13"/>
      <x:c r="X660" s="14"/>
    </x:row>
    <x:row r="661">
      <x:c r="A661" s="13"/>
      <x:c r="B661" s="14"/>
      <x:c r="C661" s="76" t="str">
        <x:f>IF(B661="","",TEXT(B661,"mmm yyyy"))</x:f>
      </x:c>
      <x:c r="D661" s="13"/>
      <x:c r="E661" s="13"/>
      <x:c r="F661" s="13"/>
      <x:c r="G661" s="13"/>
      <x:c r="H661" s="13"/>
      <x:c r="I661" s="77"/>
      <x:c r="J661" s="77"/>
      <x:c r="K661" s="78" t="str">
        <x:f>IF(AND(I661="",J661=""),"",N(I661)-N(J661))</x:f>
      </x:c>
      <x:c r="L661" s="13"/>
      <x:c r="M661" s="76" t="str">
        <x:f>IF(E661="","",XLOOKUP(E661,'Lists &amp; COA'!$L$47:$L$95,'Lists &amp; COA'!$M$47:$M$95,""))</x:f>
      </x:c>
      <x:c r="N661" s="76" t="str">
        <x:f>IF(M661="","",IFERROR(VLOOKUP(M661,'Lists &amp; COA'!$A$6:$C$39,2,FALSE),"Review"))</x:f>
      </x:c>
      <x:c r="O661" s="76" t="str">
        <x:f>IF(OR(B661="",E661=""),"",IF(M661="","Review",IF(L661="","Review",IF(L661=M661,"No","Yes"))))</x:f>
      </x:c>
      <x:c r="P661" s="13"/>
      <x:c r="Q661" s="13"/>
      <x:c r="R661" s="13"/>
      <x:c r="S661" s="13"/>
      <x:c r="T661" s="76" t="str">
        <x:f>IF(A661="","",IF(COUNTIF($A$7:$A$1006,A661)&gt;1,"Possible Duplicate","Unique"))</x:f>
      </x:c>
      <x:c r="U661" s="13"/>
      <x:c r="V661" s="13"/>
      <x:c r="W661" s="13"/>
      <x:c r="X661" s="14"/>
    </x:row>
    <x:row r="662">
      <x:c r="A662" s="13"/>
      <x:c r="B662" s="14"/>
      <x:c r="C662" s="76" t="str">
        <x:f>IF(B662="","",TEXT(B662,"mmm yyyy"))</x:f>
      </x:c>
      <x:c r="D662" s="13"/>
      <x:c r="E662" s="13"/>
      <x:c r="F662" s="13"/>
      <x:c r="G662" s="13"/>
      <x:c r="H662" s="13"/>
      <x:c r="I662" s="77"/>
      <x:c r="J662" s="77"/>
      <x:c r="K662" s="78" t="str">
        <x:f>IF(AND(I662="",J662=""),"",N(I662)-N(J662))</x:f>
      </x:c>
      <x:c r="L662" s="13"/>
      <x:c r="M662" s="76" t="str">
        <x:f>IF(E662="","",XLOOKUP(E662,'Lists &amp; COA'!$L$47:$L$95,'Lists &amp; COA'!$M$47:$M$95,""))</x:f>
      </x:c>
      <x:c r="N662" s="76" t="str">
        <x:f>IF(M662="","",IFERROR(VLOOKUP(M662,'Lists &amp; COA'!$A$6:$C$39,2,FALSE),"Review"))</x:f>
      </x:c>
      <x:c r="O662" s="76" t="str">
        <x:f>IF(OR(B662="",E662=""),"",IF(M662="","Review",IF(L662="","Review",IF(L662=M662,"No","Yes"))))</x:f>
      </x:c>
      <x:c r="P662" s="13"/>
      <x:c r="Q662" s="13"/>
      <x:c r="R662" s="13"/>
      <x:c r="S662" s="13"/>
      <x:c r="T662" s="76" t="str">
        <x:f>IF(A662="","",IF(COUNTIF($A$7:$A$1006,A662)&gt;1,"Possible Duplicate","Unique"))</x:f>
      </x:c>
      <x:c r="U662" s="13"/>
      <x:c r="V662" s="13"/>
      <x:c r="W662" s="13"/>
      <x:c r="X662" s="14"/>
    </x:row>
    <x:row r="663">
      <x:c r="A663" s="13"/>
      <x:c r="B663" s="14"/>
      <x:c r="C663" s="76" t="str">
        <x:f>IF(B663="","",TEXT(B663,"mmm yyyy"))</x:f>
      </x:c>
      <x:c r="D663" s="13"/>
      <x:c r="E663" s="13"/>
      <x:c r="F663" s="13"/>
      <x:c r="G663" s="13"/>
      <x:c r="H663" s="13"/>
      <x:c r="I663" s="77"/>
      <x:c r="J663" s="77"/>
      <x:c r="K663" s="78" t="str">
        <x:f>IF(AND(I663="",J663=""),"",N(I663)-N(J663))</x:f>
      </x:c>
      <x:c r="L663" s="13"/>
      <x:c r="M663" s="76" t="str">
        <x:f>IF(E663="","",XLOOKUP(E663,'Lists &amp; COA'!$L$47:$L$95,'Lists &amp; COA'!$M$47:$M$95,""))</x:f>
      </x:c>
      <x:c r="N663" s="76" t="str">
        <x:f>IF(M663="","",IFERROR(VLOOKUP(M663,'Lists &amp; COA'!$A$6:$C$39,2,FALSE),"Review"))</x:f>
      </x:c>
      <x:c r="O663" s="76" t="str">
        <x:f>IF(OR(B663="",E663=""),"",IF(M663="","Review",IF(L663="","Review",IF(L663=M663,"No","Yes"))))</x:f>
      </x:c>
      <x:c r="P663" s="13"/>
      <x:c r="Q663" s="13"/>
      <x:c r="R663" s="13"/>
      <x:c r="S663" s="13"/>
      <x:c r="T663" s="76" t="str">
        <x:f>IF(A663="","",IF(COUNTIF($A$7:$A$1006,A663)&gt;1,"Possible Duplicate","Unique"))</x:f>
      </x:c>
      <x:c r="U663" s="13"/>
      <x:c r="V663" s="13"/>
      <x:c r="W663" s="13"/>
      <x:c r="X663" s="14"/>
    </x:row>
    <x:row r="664">
      <x:c r="A664" s="13"/>
      <x:c r="B664" s="14"/>
      <x:c r="C664" s="76" t="str">
        <x:f>IF(B664="","",TEXT(B664,"mmm yyyy"))</x:f>
      </x:c>
      <x:c r="D664" s="13"/>
      <x:c r="E664" s="13"/>
      <x:c r="F664" s="13"/>
      <x:c r="G664" s="13"/>
      <x:c r="H664" s="13"/>
      <x:c r="I664" s="77"/>
      <x:c r="J664" s="77"/>
      <x:c r="K664" s="78" t="str">
        <x:f>IF(AND(I664="",J664=""),"",N(I664)-N(J664))</x:f>
      </x:c>
      <x:c r="L664" s="13"/>
      <x:c r="M664" s="76" t="str">
        <x:f>IF(E664="","",XLOOKUP(E664,'Lists &amp; COA'!$L$47:$L$95,'Lists &amp; COA'!$M$47:$M$95,""))</x:f>
      </x:c>
      <x:c r="N664" s="76" t="str">
        <x:f>IF(M664="","",IFERROR(VLOOKUP(M664,'Lists &amp; COA'!$A$6:$C$39,2,FALSE),"Review"))</x:f>
      </x:c>
      <x:c r="O664" s="76" t="str">
        <x:f>IF(OR(B664="",E664=""),"",IF(M664="","Review",IF(L664="","Review",IF(L664=M664,"No","Yes"))))</x:f>
      </x:c>
      <x:c r="P664" s="13"/>
      <x:c r="Q664" s="13"/>
      <x:c r="R664" s="13"/>
      <x:c r="S664" s="13"/>
      <x:c r="T664" s="76" t="str">
        <x:f>IF(A664="","",IF(COUNTIF($A$7:$A$1006,A664)&gt;1,"Possible Duplicate","Unique"))</x:f>
      </x:c>
      <x:c r="U664" s="13"/>
      <x:c r="V664" s="13"/>
      <x:c r="W664" s="13"/>
      <x:c r="X664" s="14"/>
    </x:row>
    <x:row r="665">
      <x:c r="A665" s="13"/>
      <x:c r="B665" s="14"/>
      <x:c r="C665" s="76" t="str">
        <x:f>IF(B665="","",TEXT(B665,"mmm yyyy"))</x:f>
      </x:c>
      <x:c r="D665" s="13"/>
      <x:c r="E665" s="13"/>
      <x:c r="F665" s="13"/>
      <x:c r="G665" s="13"/>
      <x:c r="H665" s="13"/>
      <x:c r="I665" s="77"/>
      <x:c r="J665" s="77"/>
      <x:c r="K665" s="78" t="str">
        <x:f>IF(AND(I665="",J665=""),"",N(I665)-N(J665))</x:f>
      </x:c>
      <x:c r="L665" s="13"/>
      <x:c r="M665" s="76" t="str">
        <x:f>IF(E665="","",XLOOKUP(E665,'Lists &amp; COA'!$L$47:$L$95,'Lists &amp; COA'!$M$47:$M$95,""))</x:f>
      </x:c>
      <x:c r="N665" s="76" t="str">
        <x:f>IF(M665="","",IFERROR(VLOOKUP(M665,'Lists &amp; COA'!$A$6:$C$39,2,FALSE),"Review"))</x:f>
      </x:c>
      <x:c r="O665" s="76" t="str">
        <x:f>IF(OR(B665="",E665=""),"",IF(M665="","Review",IF(L665="","Review",IF(L665=M665,"No","Yes"))))</x:f>
      </x:c>
      <x:c r="P665" s="13"/>
      <x:c r="Q665" s="13"/>
      <x:c r="R665" s="13"/>
      <x:c r="S665" s="13"/>
      <x:c r="T665" s="76" t="str">
        <x:f>IF(A665="","",IF(COUNTIF($A$7:$A$1006,A665)&gt;1,"Possible Duplicate","Unique"))</x:f>
      </x:c>
      <x:c r="U665" s="13"/>
      <x:c r="V665" s="13"/>
      <x:c r="W665" s="13"/>
      <x:c r="X665" s="14"/>
    </x:row>
    <x:row r="666">
      <x:c r="A666" s="13"/>
      <x:c r="B666" s="14"/>
      <x:c r="C666" s="76" t="str">
        <x:f>IF(B666="","",TEXT(B666,"mmm yyyy"))</x:f>
      </x:c>
      <x:c r="D666" s="13"/>
      <x:c r="E666" s="13"/>
      <x:c r="F666" s="13"/>
      <x:c r="G666" s="13"/>
      <x:c r="H666" s="13"/>
      <x:c r="I666" s="77"/>
      <x:c r="J666" s="77"/>
      <x:c r="K666" s="78" t="str">
        <x:f>IF(AND(I666="",J666=""),"",N(I666)-N(J666))</x:f>
      </x:c>
      <x:c r="L666" s="13"/>
      <x:c r="M666" s="76" t="str">
        <x:f>IF(E666="","",XLOOKUP(E666,'Lists &amp; COA'!$L$47:$L$95,'Lists &amp; COA'!$M$47:$M$95,""))</x:f>
      </x:c>
      <x:c r="N666" s="76" t="str">
        <x:f>IF(M666="","",IFERROR(VLOOKUP(M666,'Lists &amp; COA'!$A$6:$C$39,2,FALSE),"Review"))</x:f>
      </x:c>
      <x:c r="O666" s="76" t="str">
        <x:f>IF(OR(B666="",E666=""),"",IF(M666="","Review",IF(L666="","Review",IF(L666=M666,"No","Yes"))))</x:f>
      </x:c>
      <x:c r="P666" s="13"/>
      <x:c r="Q666" s="13"/>
      <x:c r="R666" s="13"/>
      <x:c r="S666" s="13"/>
      <x:c r="T666" s="76" t="str">
        <x:f>IF(A666="","",IF(COUNTIF($A$7:$A$1006,A666)&gt;1,"Possible Duplicate","Unique"))</x:f>
      </x:c>
      <x:c r="U666" s="13"/>
      <x:c r="V666" s="13"/>
      <x:c r="W666" s="13"/>
      <x:c r="X666" s="14"/>
    </x:row>
    <x:row r="667">
      <x:c r="A667" s="13"/>
      <x:c r="B667" s="14"/>
      <x:c r="C667" s="76" t="str">
        <x:f>IF(B667="","",TEXT(B667,"mmm yyyy"))</x:f>
      </x:c>
      <x:c r="D667" s="13"/>
      <x:c r="E667" s="13"/>
      <x:c r="F667" s="13"/>
      <x:c r="G667" s="13"/>
      <x:c r="H667" s="13"/>
      <x:c r="I667" s="77"/>
      <x:c r="J667" s="77"/>
      <x:c r="K667" s="78" t="str">
        <x:f>IF(AND(I667="",J667=""),"",N(I667)-N(J667))</x:f>
      </x:c>
      <x:c r="L667" s="13"/>
      <x:c r="M667" s="76" t="str">
        <x:f>IF(E667="","",XLOOKUP(E667,'Lists &amp; COA'!$L$47:$L$95,'Lists &amp; COA'!$M$47:$M$95,""))</x:f>
      </x:c>
      <x:c r="N667" s="76" t="str">
        <x:f>IF(M667="","",IFERROR(VLOOKUP(M667,'Lists &amp; COA'!$A$6:$C$39,2,FALSE),"Review"))</x:f>
      </x:c>
      <x:c r="O667" s="76" t="str">
        <x:f>IF(OR(B667="",E667=""),"",IF(M667="","Review",IF(L667="","Review",IF(L667=M667,"No","Yes"))))</x:f>
      </x:c>
      <x:c r="P667" s="13"/>
      <x:c r="Q667" s="13"/>
      <x:c r="R667" s="13"/>
      <x:c r="S667" s="13"/>
      <x:c r="T667" s="76" t="str">
        <x:f>IF(A667="","",IF(COUNTIF($A$7:$A$1006,A667)&gt;1,"Possible Duplicate","Unique"))</x:f>
      </x:c>
      <x:c r="U667" s="13"/>
      <x:c r="V667" s="13"/>
      <x:c r="W667" s="13"/>
      <x:c r="X667" s="14"/>
    </x:row>
    <x:row r="668">
      <x:c r="A668" s="13"/>
      <x:c r="B668" s="14"/>
      <x:c r="C668" s="76" t="str">
        <x:f>IF(B668="","",TEXT(B668,"mmm yyyy"))</x:f>
      </x:c>
      <x:c r="D668" s="13"/>
      <x:c r="E668" s="13"/>
      <x:c r="F668" s="13"/>
      <x:c r="G668" s="13"/>
      <x:c r="H668" s="13"/>
      <x:c r="I668" s="77"/>
      <x:c r="J668" s="77"/>
      <x:c r="K668" s="78" t="str">
        <x:f>IF(AND(I668="",J668=""),"",N(I668)-N(J668))</x:f>
      </x:c>
      <x:c r="L668" s="13"/>
      <x:c r="M668" s="76" t="str">
        <x:f>IF(E668="","",XLOOKUP(E668,'Lists &amp; COA'!$L$47:$L$95,'Lists &amp; COA'!$M$47:$M$95,""))</x:f>
      </x:c>
      <x:c r="N668" s="76" t="str">
        <x:f>IF(M668="","",IFERROR(VLOOKUP(M668,'Lists &amp; COA'!$A$6:$C$39,2,FALSE),"Review"))</x:f>
      </x:c>
      <x:c r="O668" s="76" t="str">
        <x:f>IF(OR(B668="",E668=""),"",IF(M668="","Review",IF(L668="","Review",IF(L668=M668,"No","Yes"))))</x:f>
      </x:c>
      <x:c r="P668" s="13"/>
      <x:c r="Q668" s="13"/>
      <x:c r="R668" s="13"/>
      <x:c r="S668" s="13"/>
      <x:c r="T668" s="76" t="str">
        <x:f>IF(A668="","",IF(COUNTIF($A$7:$A$1006,A668)&gt;1,"Possible Duplicate","Unique"))</x:f>
      </x:c>
      <x:c r="U668" s="13"/>
      <x:c r="V668" s="13"/>
      <x:c r="W668" s="13"/>
      <x:c r="X668" s="14"/>
    </x:row>
    <x:row r="669">
      <x:c r="A669" s="13"/>
      <x:c r="B669" s="14"/>
      <x:c r="C669" s="76" t="str">
        <x:f>IF(B669="","",TEXT(B669,"mmm yyyy"))</x:f>
      </x:c>
      <x:c r="D669" s="13"/>
      <x:c r="E669" s="13"/>
      <x:c r="F669" s="13"/>
      <x:c r="G669" s="13"/>
      <x:c r="H669" s="13"/>
      <x:c r="I669" s="77"/>
      <x:c r="J669" s="77"/>
      <x:c r="K669" s="78" t="str">
        <x:f>IF(AND(I669="",J669=""),"",N(I669)-N(J669))</x:f>
      </x:c>
      <x:c r="L669" s="13"/>
      <x:c r="M669" s="76" t="str">
        <x:f>IF(E669="","",XLOOKUP(E669,'Lists &amp; COA'!$L$47:$L$95,'Lists &amp; COA'!$M$47:$M$95,""))</x:f>
      </x:c>
      <x:c r="N669" s="76" t="str">
        <x:f>IF(M669="","",IFERROR(VLOOKUP(M669,'Lists &amp; COA'!$A$6:$C$39,2,FALSE),"Review"))</x:f>
      </x:c>
      <x:c r="O669" s="76" t="str">
        <x:f>IF(OR(B669="",E669=""),"",IF(M669="","Review",IF(L669="","Review",IF(L669=M669,"No","Yes"))))</x:f>
      </x:c>
      <x:c r="P669" s="13"/>
      <x:c r="Q669" s="13"/>
      <x:c r="R669" s="13"/>
      <x:c r="S669" s="13"/>
      <x:c r="T669" s="76" t="str">
        <x:f>IF(A669="","",IF(COUNTIF($A$7:$A$1006,A669)&gt;1,"Possible Duplicate","Unique"))</x:f>
      </x:c>
      <x:c r="U669" s="13"/>
      <x:c r="V669" s="13"/>
      <x:c r="W669" s="13"/>
      <x:c r="X669" s="14"/>
    </x:row>
    <x:row r="670">
      <x:c r="A670" s="13"/>
      <x:c r="B670" s="14"/>
      <x:c r="C670" s="76" t="str">
        <x:f>IF(B670="","",TEXT(B670,"mmm yyyy"))</x:f>
      </x:c>
      <x:c r="D670" s="13"/>
      <x:c r="E670" s="13"/>
      <x:c r="F670" s="13"/>
      <x:c r="G670" s="13"/>
      <x:c r="H670" s="13"/>
      <x:c r="I670" s="77"/>
      <x:c r="J670" s="77"/>
      <x:c r="K670" s="78" t="str">
        <x:f>IF(AND(I670="",J670=""),"",N(I670)-N(J670))</x:f>
      </x:c>
      <x:c r="L670" s="13"/>
      <x:c r="M670" s="76" t="str">
        <x:f>IF(E670="","",XLOOKUP(E670,'Lists &amp; COA'!$L$47:$L$95,'Lists &amp; COA'!$M$47:$M$95,""))</x:f>
      </x:c>
      <x:c r="N670" s="76" t="str">
        <x:f>IF(M670="","",IFERROR(VLOOKUP(M670,'Lists &amp; COA'!$A$6:$C$39,2,FALSE),"Review"))</x:f>
      </x:c>
      <x:c r="O670" s="76" t="str">
        <x:f>IF(OR(B670="",E670=""),"",IF(M670="","Review",IF(L670="","Review",IF(L670=M670,"No","Yes"))))</x:f>
      </x:c>
      <x:c r="P670" s="13"/>
      <x:c r="Q670" s="13"/>
      <x:c r="R670" s="13"/>
      <x:c r="S670" s="13"/>
      <x:c r="T670" s="76" t="str">
        <x:f>IF(A670="","",IF(COUNTIF($A$7:$A$1006,A670)&gt;1,"Possible Duplicate","Unique"))</x:f>
      </x:c>
      <x:c r="U670" s="13"/>
      <x:c r="V670" s="13"/>
      <x:c r="W670" s="13"/>
      <x:c r="X670" s="14"/>
    </x:row>
    <x:row r="671">
      <x:c r="A671" s="13"/>
      <x:c r="B671" s="14"/>
      <x:c r="C671" s="76" t="str">
        <x:f>IF(B671="","",TEXT(B671,"mmm yyyy"))</x:f>
      </x:c>
      <x:c r="D671" s="13"/>
      <x:c r="E671" s="13"/>
      <x:c r="F671" s="13"/>
      <x:c r="G671" s="13"/>
      <x:c r="H671" s="13"/>
      <x:c r="I671" s="77"/>
      <x:c r="J671" s="77"/>
      <x:c r="K671" s="78" t="str">
        <x:f>IF(AND(I671="",J671=""),"",N(I671)-N(J671))</x:f>
      </x:c>
      <x:c r="L671" s="13"/>
      <x:c r="M671" s="76" t="str">
        <x:f>IF(E671="","",XLOOKUP(E671,'Lists &amp; COA'!$L$47:$L$95,'Lists &amp; COA'!$M$47:$M$95,""))</x:f>
      </x:c>
      <x:c r="N671" s="76" t="str">
        <x:f>IF(M671="","",IFERROR(VLOOKUP(M671,'Lists &amp; COA'!$A$6:$C$39,2,FALSE),"Review"))</x:f>
      </x:c>
      <x:c r="O671" s="76" t="str">
        <x:f>IF(OR(B671="",E671=""),"",IF(M671="","Review",IF(L671="","Review",IF(L671=M671,"No","Yes"))))</x:f>
      </x:c>
      <x:c r="P671" s="13"/>
      <x:c r="Q671" s="13"/>
      <x:c r="R671" s="13"/>
      <x:c r="S671" s="13"/>
      <x:c r="T671" s="76" t="str">
        <x:f>IF(A671="","",IF(COUNTIF($A$7:$A$1006,A671)&gt;1,"Possible Duplicate","Unique"))</x:f>
      </x:c>
      <x:c r="U671" s="13"/>
      <x:c r="V671" s="13"/>
      <x:c r="W671" s="13"/>
      <x:c r="X671" s="14"/>
    </x:row>
    <x:row r="672">
      <x:c r="A672" s="13"/>
      <x:c r="B672" s="14"/>
      <x:c r="C672" s="76" t="str">
        <x:f>IF(B672="","",TEXT(B672,"mmm yyyy"))</x:f>
      </x:c>
      <x:c r="D672" s="13"/>
      <x:c r="E672" s="13"/>
      <x:c r="F672" s="13"/>
      <x:c r="G672" s="13"/>
      <x:c r="H672" s="13"/>
      <x:c r="I672" s="77"/>
      <x:c r="J672" s="77"/>
      <x:c r="K672" s="78" t="str">
        <x:f>IF(AND(I672="",J672=""),"",N(I672)-N(J672))</x:f>
      </x:c>
      <x:c r="L672" s="13"/>
      <x:c r="M672" s="76" t="str">
        <x:f>IF(E672="","",XLOOKUP(E672,'Lists &amp; COA'!$L$47:$L$95,'Lists &amp; COA'!$M$47:$M$95,""))</x:f>
      </x:c>
      <x:c r="N672" s="76" t="str">
        <x:f>IF(M672="","",IFERROR(VLOOKUP(M672,'Lists &amp; COA'!$A$6:$C$39,2,FALSE),"Review"))</x:f>
      </x:c>
      <x:c r="O672" s="76" t="str">
        <x:f>IF(OR(B672="",E672=""),"",IF(M672="","Review",IF(L672="","Review",IF(L672=M672,"No","Yes"))))</x:f>
      </x:c>
      <x:c r="P672" s="13"/>
      <x:c r="Q672" s="13"/>
      <x:c r="R672" s="13"/>
      <x:c r="S672" s="13"/>
      <x:c r="T672" s="76" t="str">
        <x:f>IF(A672="","",IF(COUNTIF($A$7:$A$1006,A672)&gt;1,"Possible Duplicate","Unique"))</x:f>
      </x:c>
      <x:c r="U672" s="13"/>
      <x:c r="V672" s="13"/>
      <x:c r="W672" s="13"/>
      <x:c r="X672" s="14"/>
    </x:row>
    <x:row r="673">
      <x:c r="A673" s="13"/>
      <x:c r="B673" s="14"/>
      <x:c r="C673" s="76" t="str">
        <x:f>IF(B673="","",TEXT(B673,"mmm yyyy"))</x:f>
      </x:c>
      <x:c r="D673" s="13"/>
      <x:c r="E673" s="13"/>
      <x:c r="F673" s="13"/>
      <x:c r="G673" s="13"/>
      <x:c r="H673" s="13"/>
      <x:c r="I673" s="77"/>
      <x:c r="J673" s="77"/>
      <x:c r="K673" s="78" t="str">
        <x:f>IF(AND(I673="",J673=""),"",N(I673)-N(J673))</x:f>
      </x:c>
      <x:c r="L673" s="13"/>
      <x:c r="M673" s="76" t="str">
        <x:f>IF(E673="","",XLOOKUP(E673,'Lists &amp; COA'!$L$47:$L$95,'Lists &amp; COA'!$M$47:$M$95,""))</x:f>
      </x:c>
      <x:c r="N673" s="76" t="str">
        <x:f>IF(M673="","",IFERROR(VLOOKUP(M673,'Lists &amp; COA'!$A$6:$C$39,2,FALSE),"Review"))</x:f>
      </x:c>
      <x:c r="O673" s="76" t="str">
        <x:f>IF(OR(B673="",E673=""),"",IF(M673="","Review",IF(L673="","Review",IF(L673=M673,"No","Yes"))))</x:f>
      </x:c>
      <x:c r="P673" s="13"/>
      <x:c r="Q673" s="13"/>
      <x:c r="R673" s="13"/>
      <x:c r="S673" s="13"/>
      <x:c r="T673" s="76" t="str">
        <x:f>IF(A673="","",IF(COUNTIF($A$7:$A$1006,A673)&gt;1,"Possible Duplicate","Unique"))</x:f>
      </x:c>
      <x:c r="U673" s="13"/>
      <x:c r="V673" s="13"/>
      <x:c r="W673" s="13"/>
      <x:c r="X673" s="14"/>
    </x:row>
    <x:row r="674">
      <x:c r="A674" s="13"/>
      <x:c r="B674" s="14"/>
      <x:c r="C674" s="76" t="str">
        <x:f>IF(B674="","",TEXT(B674,"mmm yyyy"))</x:f>
      </x:c>
      <x:c r="D674" s="13"/>
      <x:c r="E674" s="13"/>
      <x:c r="F674" s="13"/>
      <x:c r="G674" s="13"/>
      <x:c r="H674" s="13"/>
      <x:c r="I674" s="77"/>
      <x:c r="J674" s="77"/>
      <x:c r="K674" s="78" t="str">
        <x:f>IF(AND(I674="",J674=""),"",N(I674)-N(J674))</x:f>
      </x:c>
      <x:c r="L674" s="13"/>
      <x:c r="M674" s="76" t="str">
        <x:f>IF(E674="","",XLOOKUP(E674,'Lists &amp; COA'!$L$47:$L$95,'Lists &amp; COA'!$M$47:$M$95,""))</x:f>
      </x:c>
      <x:c r="N674" s="76" t="str">
        <x:f>IF(M674="","",IFERROR(VLOOKUP(M674,'Lists &amp; COA'!$A$6:$C$39,2,FALSE),"Review"))</x:f>
      </x:c>
      <x:c r="O674" s="76" t="str">
        <x:f>IF(OR(B674="",E674=""),"",IF(M674="","Review",IF(L674="","Review",IF(L674=M674,"No","Yes"))))</x:f>
      </x:c>
      <x:c r="P674" s="13"/>
      <x:c r="Q674" s="13"/>
      <x:c r="R674" s="13"/>
      <x:c r="S674" s="13"/>
      <x:c r="T674" s="76" t="str">
        <x:f>IF(A674="","",IF(COUNTIF($A$7:$A$1006,A674)&gt;1,"Possible Duplicate","Unique"))</x:f>
      </x:c>
      <x:c r="U674" s="13"/>
      <x:c r="V674" s="13"/>
      <x:c r="W674" s="13"/>
      <x:c r="X674" s="14"/>
    </x:row>
    <x:row r="675">
      <x:c r="A675" s="13"/>
      <x:c r="B675" s="14"/>
      <x:c r="C675" s="76" t="str">
        <x:f>IF(B675="","",TEXT(B675,"mmm yyyy"))</x:f>
      </x:c>
      <x:c r="D675" s="13"/>
      <x:c r="E675" s="13"/>
      <x:c r="F675" s="13"/>
      <x:c r="G675" s="13"/>
      <x:c r="H675" s="13"/>
      <x:c r="I675" s="77"/>
      <x:c r="J675" s="77"/>
      <x:c r="K675" s="78" t="str">
        <x:f>IF(AND(I675="",J675=""),"",N(I675)-N(J675))</x:f>
      </x:c>
      <x:c r="L675" s="13"/>
      <x:c r="M675" s="76" t="str">
        <x:f>IF(E675="","",XLOOKUP(E675,'Lists &amp; COA'!$L$47:$L$95,'Lists &amp; COA'!$M$47:$M$95,""))</x:f>
      </x:c>
      <x:c r="N675" s="76" t="str">
        <x:f>IF(M675="","",IFERROR(VLOOKUP(M675,'Lists &amp; COA'!$A$6:$C$39,2,FALSE),"Review"))</x:f>
      </x:c>
      <x:c r="O675" s="76" t="str">
        <x:f>IF(OR(B675="",E675=""),"",IF(M675="","Review",IF(L675="","Review",IF(L675=M675,"No","Yes"))))</x:f>
      </x:c>
      <x:c r="P675" s="13"/>
      <x:c r="Q675" s="13"/>
      <x:c r="R675" s="13"/>
      <x:c r="S675" s="13"/>
      <x:c r="T675" s="76" t="str">
        <x:f>IF(A675="","",IF(COUNTIF($A$7:$A$1006,A675)&gt;1,"Possible Duplicate","Unique"))</x:f>
      </x:c>
      <x:c r="U675" s="13"/>
      <x:c r="V675" s="13"/>
      <x:c r="W675" s="13"/>
      <x:c r="X675" s="14"/>
    </x:row>
    <x:row r="676">
      <x:c r="A676" s="13"/>
      <x:c r="B676" s="14"/>
      <x:c r="C676" s="76" t="str">
        <x:f>IF(B676="","",TEXT(B676,"mmm yyyy"))</x:f>
      </x:c>
      <x:c r="D676" s="13"/>
      <x:c r="E676" s="13"/>
      <x:c r="F676" s="13"/>
      <x:c r="G676" s="13"/>
      <x:c r="H676" s="13"/>
      <x:c r="I676" s="77"/>
      <x:c r="J676" s="77"/>
      <x:c r="K676" s="78" t="str">
        <x:f>IF(AND(I676="",J676=""),"",N(I676)-N(J676))</x:f>
      </x:c>
      <x:c r="L676" s="13"/>
      <x:c r="M676" s="76" t="str">
        <x:f>IF(E676="","",XLOOKUP(E676,'Lists &amp; COA'!$L$47:$L$95,'Lists &amp; COA'!$M$47:$M$95,""))</x:f>
      </x:c>
      <x:c r="N676" s="76" t="str">
        <x:f>IF(M676="","",IFERROR(VLOOKUP(M676,'Lists &amp; COA'!$A$6:$C$39,2,FALSE),"Review"))</x:f>
      </x:c>
      <x:c r="O676" s="76" t="str">
        <x:f>IF(OR(B676="",E676=""),"",IF(M676="","Review",IF(L676="","Review",IF(L676=M676,"No","Yes"))))</x:f>
      </x:c>
      <x:c r="P676" s="13"/>
      <x:c r="Q676" s="13"/>
      <x:c r="R676" s="13"/>
      <x:c r="S676" s="13"/>
      <x:c r="T676" s="76" t="str">
        <x:f>IF(A676="","",IF(COUNTIF($A$7:$A$1006,A676)&gt;1,"Possible Duplicate","Unique"))</x:f>
      </x:c>
      <x:c r="U676" s="13"/>
      <x:c r="V676" s="13"/>
      <x:c r="W676" s="13"/>
      <x:c r="X676" s="14"/>
    </x:row>
    <x:row r="677">
      <x:c r="A677" s="13"/>
      <x:c r="B677" s="14"/>
      <x:c r="C677" s="76" t="str">
        <x:f>IF(B677="","",TEXT(B677,"mmm yyyy"))</x:f>
      </x:c>
      <x:c r="D677" s="13"/>
      <x:c r="E677" s="13"/>
      <x:c r="F677" s="13"/>
      <x:c r="G677" s="13"/>
      <x:c r="H677" s="13"/>
      <x:c r="I677" s="77"/>
      <x:c r="J677" s="77"/>
      <x:c r="K677" s="78" t="str">
        <x:f>IF(AND(I677="",J677=""),"",N(I677)-N(J677))</x:f>
      </x:c>
      <x:c r="L677" s="13"/>
      <x:c r="M677" s="76" t="str">
        <x:f>IF(E677="","",XLOOKUP(E677,'Lists &amp; COA'!$L$47:$L$95,'Lists &amp; COA'!$M$47:$M$95,""))</x:f>
      </x:c>
      <x:c r="N677" s="76" t="str">
        <x:f>IF(M677="","",IFERROR(VLOOKUP(M677,'Lists &amp; COA'!$A$6:$C$39,2,FALSE),"Review"))</x:f>
      </x:c>
      <x:c r="O677" s="76" t="str">
        <x:f>IF(OR(B677="",E677=""),"",IF(M677="","Review",IF(L677="","Review",IF(L677=M677,"No","Yes"))))</x:f>
      </x:c>
      <x:c r="P677" s="13"/>
      <x:c r="Q677" s="13"/>
      <x:c r="R677" s="13"/>
      <x:c r="S677" s="13"/>
      <x:c r="T677" s="76" t="str">
        <x:f>IF(A677="","",IF(COUNTIF($A$7:$A$1006,A677)&gt;1,"Possible Duplicate","Unique"))</x:f>
      </x:c>
      <x:c r="U677" s="13"/>
      <x:c r="V677" s="13"/>
      <x:c r="W677" s="13"/>
      <x:c r="X677" s="14"/>
    </x:row>
    <x:row r="678">
      <x:c r="A678" s="13"/>
      <x:c r="B678" s="14"/>
      <x:c r="C678" s="76" t="str">
        <x:f>IF(B678="","",TEXT(B678,"mmm yyyy"))</x:f>
      </x:c>
      <x:c r="D678" s="13"/>
      <x:c r="E678" s="13"/>
      <x:c r="F678" s="13"/>
      <x:c r="G678" s="13"/>
      <x:c r="H678" s="13"/>
      <x:c r="I678" s="77"/>
      <x:c r="J678" s="77"/>
      <x:c r="K678" s="78" t="str">
        <x:f>IF(AND(I678="",J678=""),"",N(I678)-N(J678))</x:f>
      </x:c>
      <x:c r="L678" s="13"/>
      <x:c r="M678" s="76" t="str">
        <x:f>IF(E678="","",XLOOKUP(E678,'Lists &amp; COA'!$L$47:$L$95,'Lists &amp; COA'!$M$47:$M$95,""))</x:f>
      </x:c>
      <x:c r="N678" s="76" t="str">
        <x:f>IF(M678="","",IFERROR(VLOOKUP(M678,'Lists &amp; COA'!$A$6:$C$39,2,FALSE),"Review"))</x:f>
      </x:c>
      <x:c r="O678" s="76" t="str">
        <x:f>IF(OR(B678="",E678=""),"",IF(M678="","Review",IF(L678="","Review",IF(L678=M678,"No","Yes"))))</x:f>
      </x:c>
      <x:c r="P678" s="13"/>
      <x:c r="Q678" s="13"/>
      <x:c r="R678" s="13"/>
      <x:c r="S678" s="13"/>
      <x:c r="T678" s="76" t="str">
        <x:f>IF(A678="","",IF(COUNTIF($A$7:$A$1006,A678)&gt;1,"Possible Duplicate","Unique"))</x:f>
      </x:c>
      <x:c r="U678" s="13"/>
      <x:c r="V678" s="13"/>
      <x:c r="W678" s="13"/>
      <x:c r="X678" s="14"/>
    </x:row>
    <x:row r="679">
      <x:c r="A679" s="13"/>
      <x:c r="B679" s="14"/>
      <x:c r="C679" s="76" t="str">
        <x:f>IF(B679="","",TEXT(B679,"mmm yyyy"))</x:f>
      </x:c>
      <x:c r="D679" s="13"/>
      <x:c r="E679" s="13"/>
      <x:c r="F679" s="13"/>
      <x:c r="G679" s="13"/>
      <x:c r="H679" s="13"/>
      <x:c r="I679" s="77"/>
      <x:c r="J679" s="77"/>
      <x:c r="K679" s="78" t="str">
        <x:f>IF(AND(I679="",J679=""),"",N(I679)-N(J679))</x:f>
      </x:c>
      <x:c r="L679" s="13"/>
      <x:c r="M679" s="76" t="str">
        <x:f>IF(E679="","",XLOOKUP(E679,'Lists &amp; COA'!$L$47:$L$95,'Lists &amp; COA'!$M$47:$M$95,""))</x:f>
      </x:c>
      <x:c r="N679" s="76" t="str">
        <x:f>IF(M679="","",IFERROR(VLOOKUP(M679,'Lists &amp; COA'!$A$6:$C$39,2,FALSE),"Review"))</x:f>
      </x:c>
      <x:c r="O679" s="76" t="str">
        <x:f>IF(OR(B679="",E679=""),"",IF(M679="","Review",IF(L679="","Review",IF(L679=M679,"No","Yes"))))</x:f>
      </x:c>
      <x:c r="P679" s="13"/>
      <x:c r="Q679" s="13"/>
      <x:c r="R679" s="13"/>
      <x:c r="S679" s="13"/>
      <x:c r="T679" s="76" t="str">
        <x:f>IF(A679="","",IF(COUNTIF($A$7:$A$1006,A679)&gt;1,"Possible Duplicate","Unique"))</x:f>
      </x:c>
      <x:c r="U679" s="13"/>
      <x:c r="V679" s="13"/>
      <x:c r="W679" s="13"/>
      <x:c r="X679" s="14"/>
    </x:row>
    <x:row r="680">
      <x:c r="A680" s="13"/>
      <x:c r="B680" s="14"/>
      <x:c r="C680" s="76" t="str">
        <x:f>IF(B680="","",TEXT(B680,"mmm yyyy"))</x:f>
      </x:c>
      <x:c r="D680" s="13"/>
      <x:c r="E680" s="13"/>
      <x:c r="F680" s="13"/>
      <x:c r="G680" s="13"/>
      <x:c r="H680" s="13"/>
      <x:c r="I680" s="77"/>
      <x:c r="J680" s="77"/>
      <x:c r="K680" s="78" t="str">
        <x:f>IF(AND(I680="",J680=""),"",N(I680)-N(J680))</x:f>
      </x:c>
      <x:c r="L680" s="13"/>
      <x:c r="M680" s="76" t="str">
        <x:f>IF(E680="","",XLOOKUP(E680,'Lists &amp; COA'!$L$47:$L$95,'Lists &amp; COA'!$M$47:$M$95,""))</x:f>
      </x:c>
      <x:c r="N680" s="76" t="str">
        <x:f>IF(M680="","",IFERROR(VLOOKUP(M680,'Lists &amp; COA'!$A$6:$C$39,2,FALSE),"Review"))</x:f>
      </x:c>
      <x:c r="O680" s="76" t="str">
        <x:f>IF(OR(B680="",E680=""),"",IF(M680="","Review",IF(L680="","Review",IF(L680=M680,"No","Yes"))))</x:f>
      </x:c>
      <x:c r="P680" s="13"/>
      <x:c r="Q680" s="13"/>
      <x:c r="R680" s="13"/>
      <x:c r="S680" s="13"/>
      <x:c r="T680" s="76" t="str">
        <x:f>IF(A680="","",IF(COUNTIF($A$7:$A$1006,A680)&gt;1,"Possible Duplicate","Unique"))</x:f>
      </x:c>
      <x:c r="U680" s="13"/>
      <x:c r="V680" s="13"/>
      <x:c r="W680" s="13"/>
      <x:c r="X680" s="14"/>
    </x:row>
    <x:row r="681">
      <x:c r="A681" s="13"/>
      <x:c r="B681" s="14"/>
      <x:c r="C681" s="76" t="str">
        <x:f>IF(B681="","",TEXT(B681,"mmm yyyy"))</x:f>
      </x:c>
      <x:c r="D681" s="13"/>
      <x:c r="E681" s="13"/>
      <x:c r="F681" s="13"/>
      <x:c r="G681" s="13"/>
      <x:c r="H681" s="13"/>
      <x:c r="I681" s="77"/>
      <x:c r="J681" s="77"/>
      <x:c r="K681" s="78" t="str">
        <x:f>IF(AND(I681="",J681=""),"",N(I681)-N(J681))</x:f>
      </x:c>
      <x:c r="L681" s="13"/>
      <x:c r="M681" s="76" t="str">
        <x:f>IF(E681="","",XLOOKUP(E681,'Lists &amp; COA'!$L$47:$L$95,'Lists &amp; COA'!$M$47:$M$95,""))</x:f>
      </x:c>
      <x:c r="N681" s="76" t="str">
        <x:f>IF(M681="","",IFERROR(VLOOKUP(M681,'Lists &amp; COA'!$A$6:$C$39,2,FALSE),"Review"))</x:f>
      </x:c>
      <x:c r="O681" s="76" t="str">
        <x:f>IF(OR(B681="",E681=""),"",IF(M681="","Review",IF(L681="","Review",IF(L681=M681,"No","Yes"))))</x:f>
      </x:c>
      <x:c r="P681" s="13"/>
      <x:c r="Q681" s="13"/>
      <x:c r="R681" s="13"/>
      <x:c r="S681" s="13"/>
      <x:c r="T681" s="76" t="str">
        <x:f>IF(A681="","",IF(COUNTIF($A$7:$A$1006,A681)&gt;1,"Possible Duplicate","Unique"))</x:f>
      </x:c>
      <x:c r="U681" s="13"/>
      <x:c r="V681" s="13"/>
      <x:c r="W681" s="13"/>
      <x:c r="X681" s="14"/>
    </x:row>
    <x:row r="682">
      <x:c r="A682" s="13"/>
      <x:c r="B682" s="14"/>
      <x:c r="C682" s="76" t="str">
        <x:f>IF(B682="","",TEXT(B682,"mmm yyyy"))</x:f>
      </x:c>
      <x:c r="D682" s="13"/>
      <x:c r="E682" s="13"/>
      <x:c r="F682" s="13"/>
      <x:c r="G682" s="13"/>
      <x:c r="H682" s="13"/>
      <x:c r="I682" s="77"/>
      <x:c r="J682" s="77"/>
      <x:c r="K682" s="78" t="str">
        <x:f>IF(AND(I682="",J682=""),"",N(I682)-N(J682))</x:f>
      </x:c>
      <x:c r="L682" s="13"/>
      <x:c r="M682" s="76" t="str">
        <x:f>IF(E682="","",XLOOKUP(E682,'Lists &amp; COA'!$L$47:$L$95,'Lists &amp; COA'!$M$47:$M$95,""))</x:f>
      </x:c>
      <x:c r="N682" s="76" t="str">
        <x:f>IF(M682="","",IFERROR(VLOOKUP(M682,'Lists &amp; COA'!$A$6:$C$39,2,FALSE),"Review"))</x:f>
      </x:c>
      <x:c r="O682" s="76" t="str">
        <x:f>IF(OR(B682="",E682=""),"",IF(M682="","Review",IF(L682="","Review",IF(L682=M682,"No","Yes"))))</x:f>
      </x:c>
      <x:c r="P682" s="13"/>
      <x:c r="Q682" s="13"/>
      <x:c r="R682" s="13"/>
      <x:c r="S682" s="13"/>
      <x:c r="T682" s="76" t="str">
        <x:f>IF(A682="","",IF(COUNTIF($A$7:$A$1006,A682)&gt;1,"Possible Duplicate","Unique"))</x:f>
      </x:c>
      <x:c r="U682" s="13"/>
      <x:c r="V682" s="13"/>
      <x:c r="W682" s="13"/>
      <x:c r="X682" s="14"/>
    </x:row>
    <x:row r="683">
      <x:c r="A683" s="13"/>
      <x:c r="B683" s="14"/>
      <x:c r="C683" s="76" t="str">
        <x:f>IF(B683="","",TEXT(B683,"mmm yyyy"))</x:f>
      </x:c>
      <x:c r="D683" s="13"/>
      <x:c r="E683" s="13"/>
      <x:c r="F683" s="13"/>
      <x:c r="G683" s="13"/>
      <x:c r="H683" s="13"/>
      <x:c r="I683" s="77"/>
      <x:c r="J683" s="77"/>
      <x:c r="K683" s="78" t="str">
        <x:f>IF(AND(I683="",J683=""),"",N(I683)-N(J683))</x:f>
      </x:c>
      <x:c r="L683" s="13"/>
      <x:c r="M683" s="76" t="str">
        <x:f>IF(E683="","",XLOOKUP(E683,'Lists &amp; COA'!$L$47:$L$95,'Lists &amp; COA'!$M$47:$M$95,""))</x:f>
      </x:c>
      <x:c r="N683" s="76" t="str">
        <x:f>IF(M683="","",IFERROR(VLOOKUP(M683,'Lists &amp; COA'!$A$6:$C$39,2,FALSE),"Review"))</x:f>
      </x:c>
      <x:c r="O683" s="76" t="str">
        <x:f>IF(OR(B683="",E683=""),"",IF(M683="","Review",IF(L683="","Review",IF(L683=M683,"No","Yes"))))</x:f>
      </x:c>
      <x:c r="P683" s="13"/>
      <x:c r="Q683" s="13"/>
      <x:c r="R683" s="13"/>
      <x:c r="S683" s="13"/>
      <x:c r="T683" s="76" t="str">
        <x:f>IF(A683="","",IF(COUNTIF($A$7:$A$1006,A683)&gt;1,"Possible Duplicate","Unique"))</x:f>
      </x:c>
      <x:c r="U683" s="13"/>
      <x:c r="V683" s="13"/>
      <x:c r="W683" s="13"/>
      <x:c r="X683" s="14"/>
    </x:row>
    <x:row r="684">
      <x:c r="A684" s="13"/>
      <x:c r="B684" s="14"/>
      <x:c r="C684" s="76" t="str">
        <x:f>IF(B684="","",TEXT(B684,"mmm yyyy"))</x:f>
      </x:c>
      <x:c r="D684" s="13"/>
      <x:c r="E684" s="13"/>
      <x:c r="F684" s="13"/>
      <x:c r="G684" s="13"/>
      <x:c r="H684" s="13"/>
      <x:c r="I684" s="77"/>
      <x:c r="J684" s="77"/>
      <x:c r="K684" s="78" t="str">
        <x:f>IF(AND(I684="",J684=""),"",N(I684)-N(J684))</x:f>
      </x:c>
      <x:c r="L684" s="13"/>
      <x:c r="M684" s="76" t="str">
        <x:f>IF(E684="","",XLOOKUP(E684,'Lists &amp; COA'!$L$47:$L$95,'Lists &amp; COA'!$M$47:$M$95,""))</x:f>
      </x:c>
      <x:c r="N684" s="76" t="str">
        <x:f>IF(M684="","",IFERROR(VLOOKUP(M684,'Lists &amp; COA'!$A$6:$C$39,2,FALSE),"Review"))</x:f>
      </x:c>
      <x:c r="O684" s="76" t="str">
        <x:f>IF(OR(B684="",E684=""),"",IF(M684="","Review",IF(L684="","Review",IF(L684=M684,"No","Yes"))))</x:f>
      </x:c>
      <x:c r="P684" s="13"/>
      <x:c r="Q684" s="13"/>
      <x:c r="R684" s="13"/>
      <x:c r="S684" s="13"/>
      <x:c r="T684" s="76" t="str">
        <x:f>IF(A684="","",IF(COUNTIF($A$7:$A$1006,A684)&gt;1,"Possible Duplicate","Unique"))</x:f>
      </x:c>
      <x:c r="U684" s="13"/>
      <x:c r="V684" s="13"/>
      <x:c r="W684" s="13"/>
      <x:c r="X684" s="14"/>
    </x:row>
    <x:row r="685">
      <x:c r="A685" s="13"/>
      <x:c r="B685" s="14"/>
      <x:c r="C685" s="76" t="str">
        <x:f>IF(B685="","",TEXT(B685,"mmm yyyy"))</x:f>
      </x:c>
      <x:c r="D685" s="13"/>
      <x:c r="E685" s="13"/>
      <x:c r="F685" s="13"/>
      <x:c r="G685" s="13"/>
      <x:c r="H685" s="13"/>
      <x:c r="I685" s="77"/>
      <x:c r="J685" s="77"/>
      <x:c r="K685" s="78" t="str">
        <x:f>IF(AND(I685="",J685=""),"",N(I685)-N(J685))</x:f>
      </x:c>
      <x:c r="L685" s="13"/>
      <x:c r="M685" s="76" t="str">
        <x:f>IF(E685="","",XLOOKUP(E685,'Lists &amp; COA'!$L$47:$L$95,'Lists &amp; COA'!$M$47:$M$95,""))</x:f>
      </x:c>
      <x:c r="N685" s="76" t="str">
        <x:f>IF(M685="","",IFERROR(VLOOKUP(M685,'Lists &amp; COA'!$A$6:$C$39,2,FALSE),"Review"))</x:f>
      </x:c>
      <x:c r="O685" s="76" t="str">
        <x:f>IF(OR(B685="",E685=""),"",IF(M685="","Review",IF(L685="","Review",IF(L685=M685,"No","Yes"))))</x:f>
      </x:c>
      <x:c r="P685" s="13"/>
      <x:c r="Q685" s="13"/>
      <x:c r="R685" s="13"/>
      <x:c r="S685" s="13"/>
      <x:c r="T685" s="76" t="str">
        <x:f>IF(A685="","",IF(COUNTIF($A$7:$A$1006,A685)&gt;1,"Possible Duplicate","Unique"))</x:f>
      </x:c>
      <x:c r="U685" s="13"/>
      <x:c r="V685" s="13"/>
      <x:c r="W685" s="13"/>
      <x:c r="X685" s="14"/>
    </x:row>
    <x:row r="686">
      <x:c r="A686" s="13"/>
      <x:c r="B686" s="14"/>
      <x:c r="C686" s="76" t="str">
        <x:f>IF(B686="","",TEXT(B686,"mmm yyyy"))</x:f>
      </x:c>
      <x:c r="D686" s="13"/>
      <x:c r="E686" s="13"/>
      <x:c r="F686" s="13"/>
      <x:c r="G686" s="13"/>
      <x:c r="H686" s="13"/>
      <x:c r="I686" s="77"/>
      <x:c r="J686" s="77"/>
      <x:c r="K686" s="78" t="str">
        <x:f>IF(AND(I686="",J686=""),"",N(I686)-N(J686))</x:f>
      </x:c>
      <x:c r="L686" s="13"/>
      <x:c r="M686" s="76" t="str">
        <x:f>IF(E686="","",XLOOKUP(E686,'Lists &amp; COA'!$L$47:$L$95,'Lists &amp; COA'!$M$47:$M$95,""))</x:f>
      </x:c>
      <x:c r="N686" s="76" t="str">
        <x:f>IF(M686="","",IFERROR(VLOOKUP(M686,'Lists &amp; COA'!$A$6:$C$39,2,FALSE),"Review"))</x:f>
      </x:c>
      <x:c r="O686" s="76" t="str">
        <x:f>IF(OR(B686="",E686=""),"",IF(M686="","Review",IF(L686="","Review",IF(L686=M686,"No","Yes"))))</x:f>
      </x:c>
      <x:c r="P686" s="13"/>
      <x:c r="Q686" s="13"/>
      <x:c r="R686" s="13"/>
      <x:c r="S686" s="13"/>
      <x:c r="T686" s="76" t="str">
        <x:f>IF(A686="","",IF(COUNTIF($A$7:$A$1006,A686)&gt;1,"Possible Duplicate","Unique"))</x:f>
      </x:c>
      <x:c r="U686" s="13"/>
      <x:c r="V686" s="13"/>
      <x:c r="W686" s="13"/>
      <x:c r="X686" s="14"/>
    </x:row>
    <x:row r="687">
      <x:c r="A687" s="13"/>
      <x:c r="B687" s="14"/>
      <x:c r="C687" s="76" t="str">
        <x:f>IF(B687="","",TEXT(B687,"mmm yyyy"))</x:f>
      </x:c>
      <x:c r="D687" s="13"/>
      <x:c r="E687" s="13"/>
      <x:c r="F687" s="13"/>
      <x:c r="G687" s="13"/>
      <x:c r="H687" s="13"/>
      <x:c r="I687" s="77"/>
      <x:c r="J687" s="77"/>
      <x:c r="K687" s="78" t="str">
        <x:f>IF(AND(I687="",J687=""),"",N(I687)-N(J687))</x:f>
      </x:c>
      <x:c r="L687" s="13"/>
      <x:c r="M687" s="76" t="str">
        <x:f>IF(E687="","",XLOOKUP(E687,'Lists &amp; COA'!$L$47:$L$95,'Lists &amp; COA'!$M$47:$M$95,""))</x:f>
      </x:c>
      <x:c r="N687" s="76" t="str">
        <x:f>IF(M687="","",IFERROR(VLOOKUP(M687,'Lists &amp; COA'!$A$6:$C$39,2,FALSE),"Review"))</x:f>
      </x:c>
      <x:c r="O687" s="76" t="str">
        <x:f>IF(OR(B687="",E687=""),"",IF(M687="","Review",IF(L687="","Review",IF(L687=M687,"No","Yes"))))</x:f>
      </x:c>
      <x:c r="P687" s="13"/>
      <x:c r="Q687" s="13"/>
      <x:c r="R687" s="13"/>
      <x:c r="S687" s="13"/>
      <x:c r="T687" s="76" t="str">
        <x:f>IF(A687="","",IF(COUNTIF($A$7:$A$1006,A687)&gt;1,"Possible Duplicate","Unique"))</x:f>
      </x:c>
      <x:c r="U687" s="13"/>
      <x:c r="V687" s="13"/>
      <x:c r="W687" s="13"/>
      <x:c r="X687" s="14"/>
    </x:row>
    <x:row r="688">
      <x:c r="A688" s="13"/>
      <x:c r="B688" s="14"/>
      <x:c r="C688" s="76" t="str">
        <x:f>IF(B688="","",TEXT(B688,"mmm yyyy"))</x:f>
      </x:c>
      <x:c r="D688" s="13"/>
      <x:c r="E688" s="13"/>
      <x:c r="F688" s="13"/>
      <x:c r="G688" s="13"/>
      <x:c r="H688" s="13"/>
      <x:c r="I688" s="77"/>
      <x:c r="J688" s="77"/>
      <x:c r="K688" s="78" t="str">
        <x:f>IF(AND(I688="",J688=""),"",N(I688)-N(J688))</x:f>
      </x:c>
      <x:c r="L688" s="13"/>
      <x:c r="M688" s="76" t="str">
        <x:f>IF(E688="","",XLOOKUP(E688,'Lists &amp; COA'!$L$47:$L$95,'Lists &amp; COA'!$M$47:$M$95,""))</x:f>
      </x:c>
      <x:c r="N688" s="76" t="str">
        <x:f>IF(M688="","",IFERROR(VLOOKUP(M688,'Lists &amp; COA'!$A$6:$C$39,2,FALSE),"Review"))</x:f>
      </x:c>
      <x:c r="O688" s="76" t="str">
        <x:f>IF(OR(B688="",E688=""),"",IF(M688="","Review",IF(L688="","Review",IF(L688=M688,"No","Yes"))))</x:f>
      </x:c>
      <x:c r="P688" s="13"/>
      <x:c r="Q688" s="13"/>
      <x:c r="R688" s="13"/>
      <x:c r="S688" s="13"/>
      <x:c r="T688" s="76" t="str">
        <x:f>IF(A688="","",IF(COUNTIF($A$7:$A$1006,A688)&gt;1,"Possible Duplicate","Unique"))</x:f>
      </x:c>
      <x:c r="U688" s="13"/>
      <x:c r="V688" s="13"/>
      <x:c r="W688" s="13"/>
      <x:c r="X688" s="14"/>
    </x:row>
    <x:row r="689">
      <x:c r="A689" s="13"/>
      <x:c r="B689" s="14"/>
      <x:c r="C689" s="76" t="str">
        <x:f>IF(B689="","",TEXT(B689,"mmm yyyy"))</x:f>
      </x:c>
      <x:c r="D689" s="13"/>
      <x:c r="E689" s="13"/>
      <x:c r="F689" s="13"/>
      <x:c r="G689" s="13"/>
      <x:c r="H689" s="13"/>
      <x:c r="I689" s="77"/>
      <x:c r="J689" s="77"/>
      <x:c r="K689" s="78" t="str">
        <x:f>IF(AND(I689="",J689=""),"",N(I689)-N(J689))</x:f>
      </x:c>
      <x:c r="L689" s="13"/>
      <x:c r="M689" s="76" t="str">
        <x:f>IF(E689="","",XLOOKUP(E689,'Lists &amp; COA'!$L$47:$L$95,'Lists &amp; COA'!$M$47:$M$95,""))</x:f>
      </x:c>
      <x:c r="N689" s="76" t="str">
        <x:f>IF(M689="","",IFERROR(VLOOKUP(M689,'Lists &amp; COA'!$A$6:$C$39,2,FALSE),"Review"))</x:f>
      </x:c>
      <x:c r="O689" s="76" t="str">
        <x:f>IF(OR(B689="",E689=""),"",IF(M689="","Review",IF(L689="","Review",IF(L689=M689,"No","Yes"))))</x:f>
      </x:c>
      <x:c r="P689" s="13"/>
      <x:c r="Q689" s="13"/>
      <x:c r="R689" s="13"/>
      <x:c r="S689" s="13"/>
      <x:c r="T689" s="76" t="str">
        <x:f>IF(A689="","",IF(COUNTIF($A$7:$A$1006,A689)&gt;1,"Possible Duplicate","Unique"))</x:f>
      </x:c>
      <x:c r="U689" s="13"/>
      <x:c r="V689" s="13"/>
      <x:c r="W689" s="13"/>
      <x:c r="X689" s="14"/>
    </x:row>
    <x:row r="690">
      <x:c r="A690" s="13"/>
      <x:c r="B690" s="14"/>
      <x:c r="C690" s="76" t="str">
        <x:f>IF(B690="","",TEXT(B690,"mmm yyyy"))</x:f>
      </x:c>
      <x:c r="D690" s="13"/>
      <x:c r="E690" s="13"/>
      <x:c r="F690" s="13"/>
      <x:c r="G690" s="13"/>
      <x:c r="H690" s="13"/>
      <x:c r="I690" s="77"/>
      <x:c r="J690" s="77"/>
      <x:c r="K690" s="78" t="str">
        <x:f>IF(AND(I690="",J690=""),"",N(I690)-N(J690))</x:f>
      </x:c>
      <x:c r="L690" s="13"/>
      <x:c r="M690" s="76" t="str">
        <x:f>IF(E690="","",XLOOKUP(E690,'Lists &amp; COA'!$L$47:$L$95,'Lists &amp; COA'!$M$47:$M$95,""))</x:f>
      </x:c>
      <x:c r="N690" s="76" t="str">
        <x:f>IF(M690="","",IFERROR(VLOOKUP(M690,'Lists &amp; COA'!$A$6:$C$39,2,FALSE),"Review"))</x:f>
      </x:c>
      <x:c r="O690" s="76" t="str">
        <x:f>IF(OR(B690="",E690=""),"",IF(M690="","Review",IF(L690="","Review",IF(L690=M690,"No","Yes"))))</x:f>
      </x:c>
      <x:c r="P690" s="13"/>
      <x:c r="Q690" s="13"/>
      <x:c r="R690" s="13"/>
      <x:c r="S690" s="13"/>
      <x:c r="T690" s="76" t="str">
        <x:f>IF(A690="","",IF(COUNTIF($A$7:$A$1006,A690)&gt;1,"Possible Duplicate","Unique"))</x:f>
      </x:c>
      <x:c r="U690" s="13"/>
      <x:c r="V690" s="13"/>
      <x:c r="W690" s="13"/>
      <x:c r="X690" s="14"/>
    </x:row>
    <x:row r="691">
      <x:c r="A691" s="13"/>
      <x:c r="B691" s="14"/>
      <x:c r="C691" s="76" t="str">
        <x:f>IF(B691="","",TEXT(B691,"mmm yyyy"))</x:f>
      </x:c>
      <x:c r="D691" s="13"/>
      <x:c r="E691" s="13"/>
      <x:c r="F691" s="13"/>
      <x:c r="G691" s="13"/>
      <x:c r="H691" s="13"/>
      <x:c r="I691" s="77"/>
      <x:c r="J691" s="77"/>
      <x:c r="K691" s="78" t="str">
        <x:f>IF(AND(I691="",J691=""),"",N(I691)-N(J691))</x:f>
      </x:c>
      <x:c r="L691" s="13"/>
      <x:c r="M691" s="76" t="str">
        <x:f>IF(E691="","",XLOOKUP(E691,'Lists &amp; COA'!$L$47:$L$95,'Lists &amp; COA'!$M$47:$M$95,""))</x:f>
      </x:c>
      <x:c r="N691" s="76" t="str">
        <x:f>IF(M691="","",IFERROR(VLOOKUP(M691,'Lists &amp; COA'!$A$6:$C$39,2,FALSE),"Review"))</x:f>
      </x:c>
      <x:c r="O691" s="76" t="str">
        <x:f>IF(OR(B691="",E691=""),"",IF(M691="","Review",IF(L691="","Review",IF(L691=M691,"No","Yes"))))</x:f>
      </x:c>
      <x:c r="P691" s="13"/>
      <x:c r="Q691" s="13"/>
      <x:c r="R691" s="13"/>
      <x:c r="S691" s="13"/>
      <x:c r="T691" s="76" t="str">
        <x:f>IF(A691="","",IF(COUNTIF($A$7:$A$1006,A691)&gt;1,"Possible Duplicate","Unique"))</x:f>
      </x:c>
      <x:c r="U691" s="13"/>
      <x:c r="V691" s="13"/>
      <x:c r="W691" s="13"/>
      <x:c r="X691" s="14"/>
    </x:row>
    <x:row r="692">
      <x:c r="A692" s="13"/>
      <x:c r="B692" s="14"/>
      <x:c r="C692" s="76" t="str">
        <x:f>IF(B692="","",TEXT(B692,"mmm yyyy"))</x:f>
      </x:c>
      <x:c r="D692" s="13"/>
      <x:c r="E692" s="13"/>
      <x:c r="F692" s="13"/>
      <x:c r="G692" s="13"/>
      <x:c r="H692" s="13"/>
      <x:c r="I692" s="77"/>
      <x:c r="J692" s="77"/>
      <x:c r="K692" s="78" t="str">
        <x:f>IF(AND(I692="",J692=""),"",N(I692)-N(J692))</x:f>
      </x:c>
      <x:c r="L692" s="13"/>
      <x:c r="M692" s="76" t="str">
        <x:f>IF(E692="","",XLOOKUP(E692,'Lists &amp; COA'!$L$47:$L$95,'Lists &amp; COA'!$M$47:$M$95,""))</x:f>
      </x:c>
      <x:c r="N692" s="76" t="str">
        <x:f>IF(M692="","",IFERROR(VLOOKUP(M692,'Lists &amp; COA'!$A$6:$C$39,2,FALSE),"Review"))</x:f>
      </x:c>
      <x:c r="O692" s="76" t="str">
        <x:f>IF(OR(B692="",E692=""),"",IF(M692="","Review",IF(L692="","Review",IF(L692=M692,"No","Yes"))))</x:f>
      </x:c>
      <x:c r="P692" s="13"/>
      <x:c r="Q692" s="13"/>
      <x:c r="R692" s="13"/>
      <x:c r="S692" s="13"/>
      <x:c r="T692" s="76" t="str">
        <x:f>IF(A692="","",IF(COUNTIF($A$7:$A$1006,A692)&gt;1,"Possible Duplicate","Unique"))</x:f>
      </x:c>
      <x:c r="U692" s="13"/>
      <x:c r="V692" s="13"/>
      <x:c r="W692" s="13"/>
      <x:c r="X692" s="14"/>
    </x:row>
    <x:row r="693">
      <x:c r="A693" s="13"/>
      <x:c r="B693" s="14"/>
      <x:c r="C693" s="76" t="str">
        <x:f>IF(B693="","",TEXT(B693,"mmm yyyy"))</x:f>
      </x:c>
      <x:c r="D693" s="13"/>
      <x:c r="E693" s="13"/>
      <x:c r="F693" s="13"/>
      <x:c r="G693" s="13"/>
      <x:c r="H693" s="13"/>
      <x:c r="I693" s="77"/>
      <x:c r="J693" s="77"/>
      <x:c r="K693" s="78" t="str">
        <x:f>IF(AND(I693="",J693=""),"",N(I693)-N(J693))</x:f>
      </x:c>
      <x:c r="L693" s="13"/>
      <x:c r="M693" s="76" t="str">
        <x:f>IF(E693="","",XLOOKUP(E693,'Lists &amp; COA'!$L$47:$L$95,'Lists &amp; COA'!$M$47:$M$95,""))</x:f>
      </x:c>
      <x:c r="N693" s="76" t="str">
        <x:f>IF(M693="","",IFERROR(VLOOKUP(M693,'Lists &amp; COA'!$A$6:$C$39,2,FALSE),"Review"))</x:f>
      </x:c>
      <x:c r="O693" s="76" t="str">
        <x:f>IF(OR(B693="",E693=""),"",IF(M693="","Review",IF(L693="","Review",IF(L693=M693,"No","Yes"))))</x:f>
      </x:c>
      <x:c r="P693" s="13"/>
      <x:c r="Q693" s="13"/>
      <x:c r="R693" s="13"/>
      <x:c r="S693" s="13"/>
      <x:c r="T693" s="76" t="str">
        <x:f>IF(A693="","",IF(COUNTIF($A$7:$A$1006,A693)&gt;1,"Possible Duplicate","Unique"))</x:f>
      </x:c>
      <x:c r="U693" s="13"/>
      <x:c r="V693" s="13"/>
      <x:c r="W693" s="13"/>
      <x:c r="X693" s="14"/>
    </x:row>
    <x:row r="694">
      <x:c r="A694" s="13"/>
      <x:c r="B694" s="14"/>
      <x:c r="C694" s="76" t="str">
        <x:f>IF(B694="","",TEXT(B694,"mmm yyyy"))</x:f>
      </x:c>
      <x:c r="D694" s="13"/>
      <x:c r="E694" s="13"/>
      <x:c r="F694" s="13"/>
      <x:c r="G694" s="13"/>
      <x:c r="H694" s="13"/>
      <x:c r="I694" s="77"/>
      <x:c r="J694" s="77"/>
      <x:c r="K694" s="78" t="str">
        <x:f>IF(AND(I694="",J694=""),"",N(I694)-N(J694))</x:f>
      </x:c>
      <x:c r="L694" s="13"/>
      <x:c r="M694" s="76" t="str">
        <x:f>IF(E694="","",XLOOKUP(E694,'Lists &amp; COA'!$L$47:$L$95,'Lists &amp; COA'!$M$47:$M$95,""))</x:f>
      </x:c>
      <x:c r="N694" s="76" t="str">
        <x:f>IF(M694="","",IFERROR(VLOOKUP(M694,'Lists &amp; COA'!$A$6:$C$39,2,FALSE),"Review"))</x:f>
      </x:c>
      <x:c r="O694" s="76" t="str">
        <x:f>IF(OR(B694="",E694=""),"",IF(M694="","Review",IF(L694="","Review",IF(L694=M694,"No","Yes"))))</x:f>
      </x:c>
      <x:c r="P694" s="13"/>
      <x:c r="Q694" s="13"/>
      <x:c r="R694" s="13"/>
      <x:c r="S694" s="13"/>
      <x:c r="T694" s="76" t="str">
        <x:f>IF(A694="","",IF(COUNTIF($A$7:$A$1006,A694)&gt;1,"Possible Duplicate","Unique"))</x:f>
      </x:c>
      <x:c r="U694" s="13"/>
      <x:c r="V694" s="13"/>
      <x:c r="W694" s="13"/>
      <x:c r="X694" s="14"/>
    </x:row>
    <x:row r="695">
      <x:c r="A695" s="13"/>
      <x:c r="B695" s="14"/>
      <x:c r="C695" s="76" t="str">
        <x:f>IF(B695="","",TEXT(B695,"mmm yyyy"))</x:f>
      </x:c>
      <x:c r="D695" s="13"/>
      <x:c r="E695" s="13"/>
      <x:c r="F695" s="13"/>
      <x:c r="G695" s="13"/>
      <x:c r="H695" s="13"/>
      <x:c r="I695" s="77"/>
      <x:c r="J695" s="77"/>
      <x:c r="K695" s="78" t="str">
        <x:f>IF(AND(I695="",J695=""),"",N(I695)-N(J695))</x:f>
      </x:c>
      <x:c r="L695" s="13"/>
      <x:c r="M695" s="76" t="str">
        <x:f>IF(E695="","",XLOOKUP(E695,'Lists &amp; COA'!$L$47:$L$95,'Lists &amp; COA'!$M$47:$M$95,""))</x:f>
      </x:c>
      <x:c r="N695" s="76" t="str">
        <x:f>IF(M695="","",IFERROR(VLOOKUP(M695,'Lists &amp; COA'!$A$6:$C$39,2,FALSE),"Review"))</x:f>
      </x:c>
      <x:c r="O695" s="76" t="str">
        <x:f>IF(OR(B695="",E695=""),"",IF(M695="","Review",IF(L695="","Review",IF(L695=M695,"No","Yes"))))</x:f>
      </x:c>
      <x:c r="P695" s="13"/>
      <x:c r="Q695" s="13"/>
      <x:c r="R695" s="13"/>
      <x:c r="S695" s="13"/>
      <x:c r="T695" s="76" t="str">
        <x:f>IF(A695="","",IF(COUNTIF($A$7:$A$1006,A695)&gt;1,"Possible Duplicate","Unique"))</x:f>
      </x:c>
      <x:c r="U695" s="13"/>
      <x:c r="V695" s="13"/>
      <x:c r="W695" s="13"/>
      <x:c r="X695" s="14"/>
    </x:row>
    <x:row r="696">
      <x:c r="A696" s="13"/>
      <x:c r="B696" s="14"/>
      <x:c r="C696" s="76" t="str">
        <x:f>IF(B696="","",TEXT(B696,"mmm yyyy"))</x:f>
      </x:c>
      <x:c r="D696" s="13"/>
      <x:c r="E696" s="13"/>
      <x:c r="F696" s="13"/>
      <x:c r="G696" s="13"/>
      <x:c r="H696" s="13"/>
      <x:c r="I696" s="77"/>
      <x:c r="J696" s="77"/>
      <x:c r="K696" s="78" t="str">
        <x:f>IF(AND(I696="",J696=""),"",N(I696)-N(J696))</x:f>
      </x:c>
      <x:c r="L696" s="13"/>
      <x:c r="M696" s="76" t="str">
        <x:f>IF(E696="","",XLOOKUP(E696,'Lists &amp; COA'!$L$47:$L$95,'Lists &amp; COA'!$M$47:$M$95,""))</x:f>
      </x:c>
      <x:c r="N696" s="76" t="str">
        <x:f>IF(M696="","",IFERROR(VLOOKUP(M696,'Lists &amp; COA'!$A$6:$C$39,2,FALSE),"Review"))</x:f>
      </x:c>
      <x:c r="O696" s="76" t="str">
        <x:f>IF(OR(B696="",E696=""),"",IF(M696="","Review",IF(L696="","Review",IF(L696=M696,"No","Yes"))))</x:f>
      </x:c>
      <x:c r="P696" s="13"/>
      <x:c r="Q696" s="13"/>
      <x:c r="R696" s="13"/>
      <x:c r="S696" s="13"/>
      <x:c r="T696" s="76" t="str">
        <x:f>IF(A696="","",IF(COUNTIF($A$7:$A$1006,A696)&gt;1,"Possible Duplicate","Unique"))</x:f>
      </x:c>
      <x:c r="U696" s="13"/>
      <x:c r="V696" s="13"/>
      <x:c r="W696" s="13"/>
      <x:c r="X696" s="14"/>
    </x:row>
    <x:row r="697">
      <x:c r="A697" s="13"/>
      <x:c r="B697" s="14"/>
      <x:c r="C697" s="76" t="str">
        <x:f>IF(B697="","",TEXT(B697,"mmm yyyy"))</x:f>
      </x:c>
      <x:c r="D697" s="13"/>
      <x:c r="E697" s="13"/>
      <x:c r="F697" s="13"/>
      <x:c r="G697" s="13"/>
      <x:c r="H697" s="13"/>
      <x:c r="I697" s="77"/>
      <x:c r="J697" s="77"/>
      <x:c r="K697" s="78" t="str">
        <x:f>IF(AND(I697="",J697=""),"",N(I697)-N(J697))</x:f>
      </x:c>
      <x:c r="L697" s="13"/>
      <x:c r="M697" s="76" t="str">
        <x:f>IF(E697="","",XLOOKUP(E697,'Lists &amp; COA'!$L$47:$L$95,'Lists &amp; COA'!$M$47:$M$95,""))</x:f>
      </x:c>
      <x:c r="N697" s="76" t="str">
        <x:f>IF(M697="","",IFERROR(VLOOKUP(M697,'Lists &amp; COA'!$A$6:$C$39,2,FALSE),"Review"))</x:f>
      </x:c>
      <x:c r="O697" s="76" t="str">
        <x:f>IF(OR(B697="",E697=""),"",IF(M697="","Review",IF(L697="","Review",IF(L697=M697,"No","Yes"))))</x:f>
      </x:c>
      <x:c r="P697" s="13"/>
      <x:c r="Q697" s="13"/>
      <x:c r="R697" s="13"/>
      <x:c r="S697" s="13"/>
      <x:c r="T697" s="76" t="str">
        <x:f>IF(A697="","",IF(COUNTIF($A$7:$A$1006,A697)&gt;1,"Possible Duplicate","Unique"))</x:f>
      </x:c>
      <x:c r="U697" s="13"/>
      <x:c r="V697" s="13"/>
      <x:c r="W697" s="13"/>
      <x:c r="X697" s="14"/>
    </x:row>
    <x:row r="698">
      <x:c r="A698" s="13"/>
      <x:c r="B698" s="14"/>
      <x:c r="C698" s="76" t="str">
        <x:f>IF(B698="","",TEXT(B698,"mmm yyyy"))</x:f>
      </x:c>
      <x:c r="D698" s="13"/>
      <x:c r="E698" s="13"/>
      <x:c r="F698" s="13"/>
      <x:c r="G698" s="13"/>
      <x:c r="H698" s="13"/>
      <x:c r="I698" s="77"/>
      <x:c r="J698" s="77"/>
      <x:c r="K698" s="78" t="str">
        <x:f>IF(AND(I698="",J698=""),"",N(I698)-N(J698))</x:f>
      </x:c>
      <x:c r="L698" s="13"/>
      <x:c r="M698" s="76" t="str">
        <x:f>IF(E698="","",XLOOKUP(E698,'Lists &amp; COA'!$L$47:$L$95,'Lists &amp; COA'!$M$47:$M$95,""))</x:f>
      </x:c>
      <x:c r="N698" s="76" t="str">
        <x:f>IF(M698="","",IFERROR(VLOOKUP(M698,'Lists &amp; COA'!$A$6:$C$39,2,FALSE),"Review"))</x:f>
      </x:c>
      <x:c r="O698" s="76" t="str">
        <x:f>IF(OR(B698="",E698=""),"",IF(M698="","Review",IF(L698="","Review",IF(L698=M698,"No","Yes"))))</x:f>
      </x:c>
      <x:c r="P698" s="13"/>
      <x:c r="Q698" s="13"/>
      <x:c r="R698" s="13"/>
      <x:c r="S698" s="13"/>
      <x:c r="T698" s="76" t="str">
        <x:f>IF(A698="","",IF(COUNTIF($A$7:$A$1006,A698)&gt;1,"Possible Duplicate","Unique"))</x:f>
      </x:c>
      <x:c r="U698" s="13"/>
      <x:c r="V698" s="13"/>
      <x:c r="W698" s="13"/>
      <x:c r="X698" s="14"/>
    </x:row>
    <x:row r="699">
      <x:c r="A699" s="13"/>
      <x:c r="B699" s="14"/>
      <x:c r="C699" s="76" t="str">
        <x:f>IF(B699="","",TEXT(B699,"mmm yyyy"))</x:f>
      </x:c>
      <x:c r="D699" s="13"/>
      <x:c r="E699" s="13"/>
      <x:c r="F699" s="13"/>
      <x:c r="G699" s="13"/>
      <x:c r="H699" s="13"/>
      <x:c r="I699" s="77"/>
      <x:c r="J699" s="77"/>
      <x:c r="K699" s="78" t="str">
        <x:f>IF(AND(I699="",J699=""),"",N(I699)-N(J699))</x:f>
      </x:c>
      <x:c r="L699" s="13"/>
      <x:c r="M699" s="76" t="str">
        <x:f>IF(E699="","",XLOOKUP(E699,'Lists &amp; COA'!$L$47:$L$95,'Lists &amp; COA'!$M$47:$M$95,""))</x:f>
      </x:c>
      <x:c r="N699" s="76" t="str">
        <x:f>IF(M699="","",IFERROR(VLOOKUP(M699,'Lists &amp; COA'!$A$6:$C$39,2,FALSE),"Review"))</x:f>
      </x:c>
      <x:c r="O699" s="76" t="str">
        <x:f>IF(OR(B699="",E699=""),"",IF(M699="","Review",IF(L699="","Review",IF(L699=M699,"No","Yes"))))</x:f>
      </x:c>
      <x:c r="P699" s="13"/>
      <x:c r="Q699" s="13"/>
      <x:c r="R699" s="13"/>
      <x:c r="S699" s="13"/>
      <x:c r="T699" s="76" t="str">
        <x:f>IF(A699="","",IF(COUNTIF($A$7:$A$1006,A699)&gt;1,"Possible Duplicate","Unique"))</x:f>
      </x:c>
      <x:c r="U699" s="13"/>
      <x:c r="V699" s="13"/>
      <x:c r="W699" s="13"/>
      <x:c r="X699" s="14"/>
    </x:row>
    <x:row r="700">
      <x:c r="A700" s="13"/>
      <x:c r="B700" s="14"/>
      <x:c r="C700" s="76" t="str">
        <x:f>IF(B700="","",TEXT(B700,"mmm yyyy"))</x:f>
      </x:c>
      <x:c r="D700" s="13"/>
      <x:c r="E700" s="13"/>
      <x:c r="F700" s="13"/>
      <x:c r="G700" s="13"/>
      <x:c r="H700" s="13"/>
      <x:c r="I700" s="77"/>
      <x:c r="J700" s="77"/>
      <x:c r="K700" s="78" t="str">
        <x:f>IF(AND(I700="",J700=""),"",N(I700)-N(J700))</x:f>
      </x:c>
      <x:c r="L700" s="13"/>
      <x:c r="M700" s="76" t="str">
        <x:f>IF(E700="","",XLOOKUP(E700,'Lists &amp; COA'!$L$47:$L$95,'Lists &amp; COA'!$M$47:$M$95,""))</x:f>
      </x:c>
      <x:c r="N700" s="76" t="str">
        <x:f>IF(M700="","",IFERROR(VLOOKUP(M700,'Lists &amp; COA'!$A$6:$C$39,2,FALSE),"Review"))</x:f>
      </x:c>
      <x:c r="O700" s="76" t="str">
        <x:f>IF(OR(B700="",E700=""),"",IF(M700="","Review",IF(L700="","Review",IF(L700=M700,"No","Yes"))))</x:f>
      </x:c>
      <x:c r="P700" s="13"/>
      <x:c r="Q700" s="13"/>
      <x:c r="R700" s="13"/>
      <x:c r="S700" s="13"/>
      <x:c r="T700" s="76" t="str">
        <x:f>IF(A700="","",IF(COUNTIF($A$7:$A$1006,A700)&gt;1,"Possible Duplicate","Unique"))</x:f>
      </x:c>
      <x:c r="U700" s="13"/>
      <x:c r="V700" s="13"/>
      <x:c r="W700" s="13"/>
      <x:c r="X700" s="14"/>
    </x:row>
    <x:row r="701">
      <x:c r="A701" s="13"/>
      <x:c r="B701" s="14"/>
      <x:c r="C701" s="76" t="str">
        <x:f>IF(B701="","",TEXT(B701,"mmm yyyy"))</x:f>
      </x:c>
      <x:c r="D701" s="13"/>
      <x:c r="E701" s="13"/>
      <x:c r="F701" s="13"/>
      <x:c r="G701" s="13"/>
      <x:c r="H701" s="13"/>
      <x:c r="I701" s="77"/>
      <x:c r="J701" s="77"/>
      <x:c r="K701" s="78" t="str">
        <x:f>IF(AND(I701="",J701=""),"",N(I701)-N(J701))</x:f>
      </x:c>
      <x:c r="L701" s="13"/>
      <x:c r="M701" s="76" t="str">
        <x:f>IF(E701="","",XLOOKUP(E701,'Lists &amp; COA'!$L$47:$L$95,'Lists &amp; COA'!$M$47:$M$95,""))</x:f>
      </x:c>
      <x:c r="N701" s="76" t="str">
        <x:f>IF(M701="","",IFERROR(VLOOKUP(M701,'Lists &amp; COA'!$A$6:$C$39,2,FALSE),"Review"))</x:f>
      </x:c>
      <x:c r="O701" s="76" t="str">
        <x:f>IF(OR(B701="",E701=""),"",IF(M701="","Review",IF(L701="","Review",IF(L701=M701,"No","Yes"))))</x:f>
      </x:c>
      <x:c r="P701" s="13"/>
      <x:c r="Q701" s="13"/>
      <x:c r="R701" s="13"/>
      <x:c r="S701" s="13"/>
      <x:c r="T701" s="76" t="str">
        <x:f>IF(A701="","",IF(COUNTIF($A$7:$A$1006,A701)&gt;1,"Possible Duplicate","Unique"))</x:f>
      </x:c>
      <x:c r="U701" s="13"/>
      <x:c r="V701" s="13"/>
      <x:c r="W701" s="13"/>
      <x:c r="X701" s="14"/>
    </x:row>
    <x:row r="702">
      <x:c r="A702" s="13"/>
      <x:c r="B702" s="14"/>
      <x:c r="C702" s="76" t="str">
        <x:f>IF(B702="","",TEXT(B702,"mmm yyyy"))</x:f>
      </x:c>
      <x:c r="D702" s="13"/>
      <x:c r="E702" s="13"/>
      <x:c r="F702" s="13"/>
      <x:c r="G702" s="13"/>
      <x:c r="H702" s="13"/>
      <x:c r="I702" s="77"/>
      <x:c r="J702" s="77"/>
      <x:c r="K702" s="78" t="str">
        <x:f>IF(AND(I702="",J702=""),"",N(I702)-N(J702))</x:f>
      </x:c>
      <x:c r="L702" s="13"/>
      <x:c r="M702" s="76" t="str">
        <x:f>IF(E702="","",XLOOKUP(E702,'Lists &amp; COA'!$L$47:$L$95,'Lists &amp; COA'!$M$47:$M$95,""))</x:f>
      </x:c>
      <x:c r="N702" s="76" t="str">
        <x:f>IF(M702="","",IFERROR(VLOOKUP(M702,'Lists &amp; COA'!$A$6:$C$39,2,FALSE),"Review"))</x:f>
      </x:c>
      <x:c r="O702" s="76" t="str">
        <x:f>IF(OR(B702="",E702=""),"",IF(M702="","Review",IF(L702="","Review",IF(L702=M702,"No","Yes"))))</x:f>
      </x:c>
      <x:c r="P702" s="13"/>
      <x:c r="Q702" s="13"/>
      <x:c r="R702" s="13"/>
      <x:c r="S702" s="13"/>
      <x:c r="T702" s="76" t="str">
        <x:f>IF(A702="","",IF(COUNTIF($A$7:$A$1006,A702)&gt;1,"Possible Duplicate","Unique"))</x:f>
      </x:c>
      <x:c r="U702" s="13"/>
      <x:c r="V702" s="13"/>
      <x:c r="W702" s="13"/>
      <x:c r="X702" s="14"/>
    </x:row>
    <x:row r="703">
      <x:c r="A703" s="13"/>
      <x:c r="B703" s="14"/>
      <x:c r="C703" s="76" t="str">
        <x:f>IF(B703="","",TEXT(B703,"mmm yyyy"))</x:f>
      </x:c>
      <x:c r="D703" s="13"/>
      <x:c r="E703" s="13"/>
      <x:c r="F703" s="13"/>
      <x:c r="G703" s="13"/>
      <x:c r="H703" s="13"/>
      <x:c r="I703" s="77"/>
      <x:c r="J703" s="77"/>
      <x:c r="K703" s="78" t="str">
        <x:f>IF(AND(I703="",J703=""),"",N(I703)-N(J703))</x:f>
      </x:c>
      <x:c r="L703" s="13"/>
      <x:c r="M703" s="76" t="str">
        <x:f>IF(E703="","",XLOOKUP(E703,'Lists &amp; COA'!$L$47:$L$95,'Lists &amp; COA'!$M$47:$M$95,""))</x:f>
      </x:c>
      <x:c r="N703" s="76" t="str">
        <x:f>IF(M703="","",IFERROR(VLOOKUP(M703,'Lists &amp; COA'!$A$6:$C$39,2,FALSE),"Review"))</x:f>
      </x:c>
      <x:c r="O703" s="76" t="str">
        <x:f>IF(OR(B703="",E703=""),"",IF(M703="","Review",IF(L703="","Review",IF(L703=M703,"No","Yes"))))</x:f>
      </x:c>
      <x:c r="P703" s="13"/>
      <x:c r="Q703" s="13"/>
      <x:c r="R703" s="13"/>
      <x:c r="S703" s="13"/>
      <x:c r="T703" s="76" t="str">
        <x:f>IF(A703="","",IF(COUNTIF($A$7:$A$1006,A703)&gt;1,"Possible Duplicate","Unique"))</x:f>
      </x:c>
      <x:c r="U703" s="13"/>
      <x:c r="V703" s="13"/>
      <x:c r="W703" s="13"/>
      <x:c r="X703" s="14"/>
    </x:row>
    <x:row r="704">
      <x:c r="A704" s="13"/>
      <x:c r="B704" s="14"/>
      <x:c r="C704" s="76" t="str">
        <x:f>IF(B704="","",TEXT(B704,"mmm yyyy"))</x:f>
      </x:c>
      <x:c r="D704" s="13"/>
      <x:c r="E704" s="13"/>
      <x:c r="F704" s="13"/>
      <x:c r="G704" s="13"/>
      <x:c r="H704" s="13"/>
      <x:c r="I704" s="77"/>
      <x:c r="J704" s="77"/>
      <x:c r="K704" s="78" t="str">
        <x:f>IF(AND(I704="",J704=""),"",N(I704)-N(J704))</x:f>
      </x:c>
      <x:c r="L704" s="13"/>
      <x:c r="M704" s="76" t="str">
        <x:f>IF(E704="","",XLOOKUP(E704,'Lists &amp; COA'!$L$47:$L$95,'Lists &amp; COA'!$M$47:$M$95,""))</x:f>
      </x:c>
      <x:c r="N704" s="76" t="str">
        <x:f>IF(M704="","",IFERROR(VLOOKUP(M704,'Lists &amp; COA'!$A$6:$C$39,2,FALSE),"Review"))</x:f>
      </x:c>
      <x:c r="O704" s="76" t="str">
        <x:f>IF(OR(B704="",E704=""),"",IF(M704="","Review",IF(L704="","Review",IF(L704=M704,"No","Yes"))))</x:f>
      </x:c>
      <x:c r="P704" s="13"/>
      <x:c r="Q704" s="13"/>
      <x:c r="R704" s="13"/>
      <x:c r="S704" s="13"/>
      <x:c r="T704" s="76" t="str">
        <x:f>IF(A704="","",IF(COUNTIF($A$7:$A$1006,A704)&gt;1,"Possible Duplicate","Unique"))</x:f>
      </x:c>
      <x:c r="U704" s="13"/>
      <x:c r="V704" s="13"/>
      <x:c r="W704" s="13"/>
      <x:c r="X704" s="14"/>
    </x:row>
    <x:row r="705">
      <x:c r="A705" s="13"/>
      <x:c r="B705" s="14"/>
      <x:c r="C705" s="76" t="str">
        <x:f>IF(B705="","",TEXT(B705,"mmm yyyy"))</x:f>
      </x:c>
      <x:c r="D705" s="13"/>
      <x:c r="E705" s="13"/>
      <x:c r="F705" s="13"/>
      <x:c r="G705" s="13"/>
      <x:c r="H705" s="13"/>
      <x:c r="I705" s="77"/>
      <x:c r="J705" s="77"/>
      <x:c r="K705" s="78" t="str">
        <x:f>IF(AND(I705="",J705=""),"",N(I705)-N(J705))</x:f>
      </x:c>
      <x:c r="L705" s="13"/>
      <x:c r="M705" s="76" t="str">
        <x:f>IF(E705="","",XLOOKUP(E705,'Lists &amp; COA'!$L$47:$L$95,'Lists &amp; COA'!$M$47:$M$95,""))</x:f>
      </x:c>
      <x:c r="N705" s="76" t="str">
        <x:f>IF(M705="","",IFERROR(VLOOKUP(M705,'Lists &amp; COA'!$A$6:$C$39,2,FALSE),"Review"))</x:f>
      </x:c>
      <x:c r="O705" s="76" t="str">
        <x:f>IF(OR(B705="",E705=""),"",IF(M705="","Review",IF(L705="","Review",IF(L705=M705,"No","Yes"))))</x:f>
      </x:c>
      <x:c r="P705" s="13"/>
      <x:c r="Q705" s="13"/>
      <x:c r="R705" s="13"/>
      <x:c r="S705" s="13"/>
      <x:c r="T705" s="76" t="str">
        <x:f>IF(A705="","",IF(COUNTIF($A$7:$A$1006,A705)&gt;1,"Possible Duplicate","Unique"))</x:f>
      </x:c>
      <x:c r="U705" s="13"/>
      <x:c r="V705" s="13"/>
      <x:c r="W705" s="13"/>
      <x:c r="X705" s="14"/>
    </x:row>
    <x:row r="706">
      <x:c r="A706" s="13"/>
      <x:c r="B706" s="14"/>
      <x:c r="C706" s="76" t="str">
        <x:f>IF(B706="","",TEXT(B706,"mmm yyyy"))</x:f>
      </x:c>
      <x:c r="D706" s="13"/>
      <x:c r="E706" s="13"/>
      <x:c r="F706" s="13"/>
      <x:c r="G706" s="13"/>
      <x:c r="H706" s="13"/>
      <x:c r="I706" s="77"/>
      <x:c r="J706" s="77"/>
      <x:c r="K706" s="78" t="str">
        <x:f>IF(AND(I706="",J706=""),"",N(I706)-N(J706))</x:f>
      </x:c>
      <x:c r="L706" s="13"/>
      <x:c r="M706" s="76" t="str">
        <x:f>IF(E706="","",XLOOKUP(E706,'Lists &amp; COA'!$L$47:$L$95,'Lists &amp; COA'!$M$47:$M$95,""))</x:f>
      </x:c>
      <x:c r="N706" s="76" t="str">
        <x:f>IF(M706="","",IFERROR(VLOOKUP(M706,'Lists &amp; COA'!$A$6:$C$39,2,FALSE),"Review"))</x:f>
      </x:c>
      <x:c r="O706" s="76" t="str">
        <x:f>IF(OR(B706="",E706=""),"",IF(M706="","Review",IF(L706="","Review",IF(L706=M706,"No","Yes"))))</x:f>
      </x:c>
      <x:c r="P706" s="13"/>
      <x:c r="Q706" s="13"/>
      <x:c r="R706" s="13"/>
      <x:c r="S706" s="13"/>
      <x:c r="T706" s="76" t="str">
        <x:f>IF(A706="","",IF(COUNTIF($A$7:$A$1006,A706)&gt;1,"Possible Duplicate","Unique"))</x:f>
      </x:c>
      <x:c r="U706" s="13"/>
      <x:c r="V706" s="13"/>
      <x:c r="W706" s="13"/>
      <x:c r="X706" s="14"/>
    </x:row>
    <x:row r="707">
      <x:c r="A707" s="13"/>
      <x:c r="B707" s="14"/>
      <x:c r="C707" s="76" t="str">
        <x:f>IF(B707="","",TEXT(B707,"mmm yyyy"))</x:f>
      </x:c>
      <x:c r="D707" s="13"/>
      <x:c r="E707" s="13"/>
      <x:c r="F707" s="13"/>
      <x:c r="G707" s="13"/>
      <x:c r="H707" s="13"/>
      <x:c r="I707" s="77"/>
      <x:c r="J707" s="77"/>
      <x:c r="K707" s="78" t="str">
        <x:f>IF(AND(I707="",J707=""),"",N(I707)-N(J707))</x:f>
      </x:c>
      <x:c r="L707" s="13"/>
      <x:c r="M707" s="76" t="str">
        <x:f>IF(E707="","",XLOOKUP(E707,'Lists &amp; COA'!$L$47:$L$95,'Lists &amp; COA'!$M$47:$M$95,""))</x:f>
      </x:c>
      <x:c r="N707" s="76" t="str">
        <x:f>IF(M707="","",IFERROR(VLOOKUP(M707,'Lists &amp; COA'!$A$6:$C$39,2,FALSE),"Review"))</x:f>
      </x:c>
      <x:c r="O707" s="76" t="str">
        <x:f>IF(OR(B707="",E707=""),"",IF(M707="","Review",IF(L707="","Review",IF(L707=M707,"No","Yes"))))</x:f>
      </x:c>
      <x:c r="P707" s="13"/>
      <x:c r="Q707" s="13"/>
      <x:c r="R707" s="13"/>
      <x:c r="S707" s="13"/>
      <x:c r="T707" s="76" t="str">
        <x:f>IF(A707="","",IF(COUNTIF($A$7:$A$1006,A707)&gt;1,"Possible Duplicate","Unique"))</x:f>
      </x:c>
      <x:c r="U707" s="13"/>
      <x:c r="V707" s="13"/>
      <x:c r="W707" s="13"/>
      <x:c r="X707" s="14"/>
    </x:row>
    <x:row r="708">
      <x:c r="A708" s="13"/>
      <x:c r="B708" s="14"/>
      <x:c r="C708" s="76" t="str">
        <x:f>IF(B708="","",TEXT(B708,"mmm yyyy"))</x:f>
      </x:c>
      <x:c r="D708" s="13"/>
      <x:c r="E708" s="13"/>
      <x:c r="F708" s="13"/>
      <x:c r="G708" s="13"/>
      <x:c r="H708" s="13"/>
      <x:c r="I708" s="77"/>
      <x:c r="J708" s="77"/>
      <x:c r="K708" s="78" t="str">
        <x:f>IF(AND(I708="",J708=""),"",N(I708)-N(J708))</x:f>
      </x:c>
      <x:c r="L708" s="13"/>
      <x:c r="M708" s="76" t="str">
        <x:f>IF(E708="","",XLOOKUP(E708,'Lists &amp; COA'!$L$47:$L$95,'Lists &amp; COA'!$M$47:$M$95,""))</x:f>
      </x:c>
      <x:c r="N708" s="76" t="str">
        <x:f>IF(M708="","",IFERROR(VLOOKUP(M708,'Lists &amp; COA'!$A$6:$C$39,2,FALSE),"Review"))</x:f>
      </x:c>
      <x:c r="O708" s="76" t="str">
        <x:f>IF(OR(B708="",E708=""),"",IF(M708="","Review",IF(L708="","Review",IF(L708=M708,"No","Yes"))))</x:f>
      </x:c>
      <x:c r="P708" s="13"/>
      <x:c r="Q708" s="13"/>
      <x:c r="R708" s="13"/>
      <x:c r="S708" s="13"/>
      <x:c r="T708" s="76" t="str">
        <x:f>IF(A708="","",IF(COUNTIF($A$7:$A$1006,A708)&gt;1,"Possible Duplicate","Unique"))</x:f>
      </x:c>
      <x:c r="U708" s="13"/>
      <x:c r="V708" s="13"/>
      <x:c r="W708" s="13"/>
      <x:c r="X708" s="14"/>
    </x:row>
    <x:row r="709">
      <x:c r="A709" s="13"/>
      <x:c r="B709" s="14"/>
      <x:c r="C709" s="76" t="str">
        <x:f>IF(B709="","",TEXT(B709,"mmm yyyy"))</x:f>
      </x:c>
      <x:c r="D709" s="13"/>
      <x:c r="E709" s="13"/>
      <x:c r="F709" s="13"/>
      <x:c r="G709" s="13"/>
      <x:c r="H709" s="13"/>
      <x:c r="I709" s="77"/>
      <x:c r="J709" s="77"/>
      <x:c r="K709" s="78" t="str">
        <x:f>IF(AND(I709="",J709=""),"",N(I709)-N(J709))</x:f>
      </x:c>
      <x:c r="L709" s="13"/>
      <x:c r="M709" s="76" t="str">
        <x:f>IF(E709="","",XLOOKUP(E709,'Lists &amp; COA'!$L$47:$L$95,'Lists &amp; COA'!$M$47:$M$95,""))</x:f>
      </x:c>
      <x:c r="N709" s="76" t="str">
        <x:f>IF(M709="","",IFERROR(VLOOKUP(M709,'Lists &amp; COA'!$A$6:$C$39,2,FALSE),"Review"))</x:f>
      </x:c>
      <x:c r="O709" s="76" t="str">
        <x:f>IF(OR(B709="",E709=""),"",IF(M709="","Review",IF(L709="","Review",IF(L709=M709,"No","Yes"))))</x:f>
      </x:c>
      <x:c r="P709" s="13"/>
      <x:c r="Q709" s="13"/>
      <x:c r="R709" s="13"/>
      <x:c r="S709" s="13"/>
      <x:c r="T709" s="76" t="str">
        <x:f>IF(A709="","",IF(COUNTIF($A$7:$A$1006,A709)&gt;1,"Possible Duplicate","Unique"))</x:f>
      </x:c>
      <x:c r="U709" s="13"/>
      <x:c r="V709" s="13"/>
      <x:c r="W709" s="13"/>
      <x:c r="X709" s="14"/>
    </x:row>
    <x:row r="710">
      <x:c r="A710" s="13"/>
      <x:c r="B710" s="14"/>
      <x:c r="C710" s="76" t="str">
        <x:f>IF(B710="","",TEXT(B710,"mmm yyyy"))</x:f>
      </x:c>
      <x:c r="D710" s="13"/>
      <x:c r="E710" s="13"/>
      <x:c r="F710" s="13"/>
      <x:c r="G710" s="13"/>
      <x:c r="H710" s="13"/>
      <x:c r="I710" s="77"/>
      <x:c r="J710" s="77"/>
      <x:c r="K710" s="78" t="str">
        <x:f>IF(AND(I710="",J710=""),"",N(I710)-N(J710))</x:f>
      </x:c>
      <x:c r="L710" s="13"/>
      <x:c r="M710" s="76" t="str">
        <x:f>IF(E710="","",XLOOKUP(E710,'Lists &amp; COA'!$L$47:$L$95,'Lists &amp; COA'!$M$47:$M$95,""))</x:f>
      </x:c>
      <x:c r="N710" s="76" t="str">
        <x:f>IF(M710="","",IFERROR(VLOOKUP(M710,'Lists &amp; COA'!$A$6:$C$39,2,FALSE),"Review"))</x:f>
      </x:c>
      <x:c r="O710" s="76" t="str">
        <x:f>IF(OR(B710="",E710=""),"",IF(M710="","Review",IF(L710="","Review",IF(L710=M710,"No","Yes"))))</x:f>
      </x:c>
      <x:c r="P710" s="13"/>
      <x:c r="Q710" s="13"/>
      <x:c r="R710" s="13"/>
      <x:c r="S710" s="13"/>
      <x:c r="T710" s="76" t="str">
        <x:f>IF(A710="","",IF(COUNTIF($A$7:$A$1006,A710)&gt;1,"Possible Duplicate","Unique"))</x:f>
      </x:c>
      <x:c r="U710" s="13"/>
      <x:c r="V710" s="13"/>
      <x:c r="W710" s="13"/>
      <x:c r="X710" s="14"/>
    </x:row>
    <x:row r="711">
      <x:c r="A711" s="13"/>
      <x:c r="B711" s="14"/>
      <x:c r="C711" s="76" t="str">
        <x:f>IF(B711="","",TEXT(B711,"mmm yyyy"))</x:f>
      </x:c>
      <x:c r="D711" s="13"/>
      <x:c r="E711" s="13"/>
      <x:c r="F711" s="13"/>
      <x:c r="G711" s="13"/>
      <x:c r="H711" s="13"/>
      <x:c r="I711" s="77"/>
      <x:c r="J711" s="77"/>
      <x:c r="K711" s="78" t="str">
        <x:f>IF(AND(I711="",J711=""),"",N(I711)-N(J711))</x:f>
      </x:c>
      <x:c r="L711" s="13"/>
      <x:c r="M711" s="76" t="str">
        <x:f>IF(E711="","",XLOOKUP(E711,'Lists &amp; COA'!$L$47:$L$95,'Lists &amp; COA'!$M$47:$M$95,""))</x:f>
      </x:c>
      <x:c r="N711" s="76" t="str">
        <x:f>IF(M711="","",IFERROR(VLOOKUP(M711,'Lists &amp; COA'!$A$6:$C$39,2,FALSE),"Review"))</x:f>
      </x:c>
      <x:c r="O711" s="76" t="str">
        <x:f>IF(OR(B711="",E711=""),"",IF(M711="","Review",IF(L711="","Review",IF(L711=M711,"No","Yes"))))</x:f>
      </x:c>
      <x:c r="P711" s="13"/>
      <x:c r="Q711" s="13"/>
      <x:c r="R711" s="13"/>
      <x:c r="S711" s="13"/>
      <x:c r="T711" s="76" t="str">
        <x:f>IF(A711="","",IF(COUNTIF($A$7:$A$1006,A711)&gt;1,"Possible Duplicate","Unique"))</x:f>
      </x:c>
      <x:c r="U711" s="13"/>
      <x:c r="V711" s="13"/>
      <x:c r="W711" s="13"/>
      <x:c r="X711" s="14"/>
    </x:row>
    <x:row r="712">
      <x:c r="A712" s="13"/>
      <x:c r="B712" s="14"/>
      <x:c r="C712" s="76" t="str">
        <x:f>IF(B712="","",TEXT(B712,"mmm yyyy"))</x:f>
      </x:c>
      <x:c r="D712" s="13"/>
      <x:c r="E712" s="13"/>
      <x:c r="F712" s="13"/>
      <x:c r="G712" s="13"/>
      <x:c r="H712" s="13"/>
      <x:c r="I712" s="77"/>
      <x:c r="J712" s="77"/>
      <x:c r="K712" s="78" t="str">
        <x:f>IF(AND(I712="",J712=""),"",N(I712)-N(J712))</x:f>
      </x:c>
      <x:c r="L712" s="13"/>
      <x:c r="M712" s="76" t="str">
        <x:f>IF(E712="","",XLOOKUP(E712,'Lists &amp; COA'!$L$47:$L$95,'Lists &amp; COA'!$M$47:$M$95,""))</x:f>
      </x:c>
      <x:c r="N712" s="76" t="str">
        <x:f>IF(M712="","",IFERROR(VLOOKUP(M712,'Lists &amp; COA'!$A$6:$C$39,2,FALSE),"Review"))</x:f>
      </x:c>
      <x:c r="O712" s="76" t="str">
        <x:f>IF(OR(B712="",E712=""),"",IF(M712="","Review",IF(L712="","Review",IF(L712=M712,"No","Yes"))))</x:f>
      </x:c>
      <x:c r="P712" s="13"/>
      <x:c r="Q712" s="13"/>
      <x:c r="R712" s="13"/>
      <x:c r="S712" s="13"/>
      <x:c r="T712" s="76" t="str">
        <x:f>IF(A712="","",IF(COUNTIF($A$7:$A$1006,A712)&gt;1,"Possible Duplicate","Unique"))</x:f>
      </x:c>
      <x:c r="U712" s="13"/>
      <x:c r="V712" s="13"/>
      <x:c r="W712" s="13"/>
      <x:c r="X712" s="14"/>
    </x:row>
    <x:row r="713">
      <x:c r="A713" s="13"/>
      <x:c r="B713" s="14"/>
      <x:c r="C713" s="76" t="str">
        <x:f>IF(B713="","",TEXT(B713,"mmm yyyy"))</x:f>
      </x:c>
      <x:c r="D713" s="13"/>
      <x:c r="E713" s="13"/>
      <x:c r="F713" s="13"/>
      <x:c r="G713" s="13"/>
      <x:c r="H713" s="13"/>
      <x:c r="I713" s="77"/>
      <x:c r="J713" s="77"/>
      <x:c r="K713" s="78" t="str">
        <x:f>IF(AND(I713="",J713=""),"",N(I713)-N(J713))</x:f>
      </x:c>
      <x:c r="L713" s="13"/>
      <x:c r="M713" s="76" t="str">
        <x:f>IF(E713="","",XLOOKUP(E713,'Lists &amp; COA'!$L$47:$L$95,'Lists &amp; COA'!$M$47:$M$95,""))</x:f>
      </x:c>
      <x:c r="N713" s="76" t="str">
        <x:f>IF(M713="","",IFERROR(VLOOKUP(M713,'Lists &amp; COA'!$A$6:$C$39,2,FALSE),"Review"))</x:f>
      </x:c>
      <x:c r="O713" s="76" t="str">
        <x:f>IF(OR(B713="",E713=""),"",IF(M713="","Review",IF(L713="","Review",IF(L713=M713,"No","Yes"))))</x:f>
      </x:c>
      <x:c r="P713" s="13"/>
      <x:c r="Q713" s="13"/>
      <x:c r="R713" s="13"/>
      <x:c r="S713" s="13"/>
      <x:c r="T713" s="76" t="str">
        <x:f>IF(A713="","",IF(COUNTIF($A$7:$A$1006,A713)&gt;1,"Possible Duplicate","Unique"))</x:f>
      </x:c>
      <x:c r="U713" s="13"/>
      <x:c r="V713" s="13"/>
      <x:c r="W713" s="13"/>
      <x:c r="X713" s="14"/>
    </x:row>
    <x:row r="714">
      <x:c r="A714" s="13"/>
      <x:c r="B714" s="14"/>
      <x:c r="C714" s="76" t="str">
        <x:f>IF(B714="","",TEXT(B714,"mmm yyyy"))</x:f>
      </x:c>
      <x:c r="D714" s="13"/>
      <x:c r="E714" s="13"/>
      <x:c r="F714" s="13"/>
      <x:c r="G714" s="13"/>
      <x:c r="H714" s="13"/>
      <x:c r="I714" s="77"/>
      <x:c r="J714" s="77"/>
      <x:c r="K714" s="78" t="str">
        <x:f>IF(AND(I714="",J714=""),"",N(I714)-N(J714))</x:f>
      </x:c>
      <x:c r="L714" s="13"/>
      <x:c r="M714" s="76" t="str">
        <x:f>IF(E714="","",XLOOKUP(E714,'Lists &amp; COA'!$L$47:$L$95,'Lists &amp; COA'!$M$47:$M$95,""))</x:f>
      </x:c>
      <x:c r="N714" s="76" t="str">
        <x:f>IF(M714="","",IFERROR(VLOOKUP(M714,'Lists &amp; COA'!$A$6:$C$39,2,FALSE),"Review"))</x:f>
      </x:c>
      <x:c r="O714" s="76" t="str">
        <x:f>IF(OR(B714="",E714=""),"",IF(M714="","Review",IF(L714="","Review",IF(L714=M714,"No","Yes"))))</x:f>
      </x:c>
      <x:c r="P714" s="13"/>
      <x:c r="Q714" s="13"/>
      <x:c r="R714" s="13"/>
      <x:c r="S714" s="13"/>
      <x:c r="T714" s="76" t="str">
        <x:f>IF(A714="","",IF(COUNTIF($A$7:$A$1006,A714)&gt;1,"Possible Duplicate","Unique"))</x:f>
      </x:c>
      <x:c r="U714" s="13"/>
      <x:c r="V714" s="13"/>
      <x:c r="W714" s="13"/>
      <x:c r="X714" s="14"/>
    </x:row>
    <x:row r="715">
      <x:c r="A715" s="13"/>
      <x:c r="B715" s="14"/>
      <x:c r="C715" s="76" t="str">
        <x:f>IF(B715="","",TEXT(B715,"mmm yyyy"))</x:f>
      </x:c>
      <x:c r="D715" s="13"/>
      <x:c r="E715" s="13"/>
      <x:c r="F715" s="13"/>
      <x:c r="G715" s="13"/>
      <x:c r="H715" s="13"/>
      <x:c r="I715" s="77"/>
      <x:c r="J715" s="77"/>
      <x:c r="K715" s="78" t="str">
        <x:f>IF(AND(I715="",J715=""),"",N(I715)-N(J715))</x:f>
      </x:c>
      <x:c r="L715" s="13"/>
      <x:c r="M715" s="76" t="str">
        <x:f>IF(E715="","",XLOOKUP(E715,'Lists &amp; COA'!$L$47:$L$95,'Lists &amp; COA'!$M$47:$M$95,""))</x:f>
      </x:c>
      <x:c r="N715" s="76" t="str">
        <x:f>IF(M715="","",IFERROR(VLOOKUP(M715,'Lists &amp; COA'!$A$6:$C$39,2,FALSE),"Review"))</x:f>
      </x:c>
      <x:c r="O715" s="76" t="str">
        <x:f>IF(OR(B715="",E715=""),"",IF(M715="","Review",IF(L715="","Review",IF(L715=M715,"No","Yes"))))</x:f>
      </x:c>
      <x:c r="P715" s="13"/>
      <x:c r="Q715" s="13"/>
      <x:c r="R715" s="13"/>
      <x:c r="S715" s="13"/>
      <x:c r="T715" s="76" t="str">
        <x:f>IF(A715="","",IF(COUNTIF($A$7:$A$1006,A715)&gt;1,"Possible Duplicate","Unique"))</x:f>
      </x:c>
      <x:c r="U715" s="13"/>
      <x:c r="V715" s="13"/>
      <x:c r="W715" s="13"/>
      <x:c r="X715" s="14"/>
    </x:row>
    <x:row r="716">
      <x:c r="A716" s="13"/>
      <x:c r="B716" s="14"/>
      <x:c r="C716" s="76" t="str">
        <x:f>IF(B716="","",TEXT(B716,"mmm yyyy"))</x:f>
      </x:c>
      <x:c r="D716" s="13"/>
      <x:c r="E716" s="13"/>
      <x:c r="F716" s="13"/>
      <x:c r="G716" s="13"/>
      <x:c r="H716" s="13"/>
      <x:c r="I716" s="77"/>
      <x:c r="J716" s="77"/>
      <x:c r="K716" s="78" t="str">
        <x:f>IF(AND(I716="",J716=""),"",N(I716)-N(J716))</x:f>
      </x:c>
      <x:c r="L716" s="13"/>
      <x:c r="M716" s="76" t="str">
        <x:f>IF(E716="","",XLOOKUP(E716,'Lists &amp; COA'!$L$47:$L$95,'Lists &amp; COA'!$M$47:$M$95,""))</x:f>
      </x:c>
      <x:c r="N716" s="76" t="str">
        <x:f>IF(M716="","",IFERROR(VLOOKUP(M716,'Lists &amp; COA'!$A$6:$C$39,2,FALSE),"Review"))</x:f>
      </x:c>
      <x:c r="O716" s="76" t="str">
        <x:f>IF(OR(B716="",E716=""),"",IF(M716="","Review",IF(L716="","Review",IF(L716=M716,"No","Yes"))))</x:f>
      </x:c>
      <x:c r="P716" s="13"/>
      <x:c r="Q716" s="13"/>
      <x:c r="R716" s="13"/>
      <x:c r="S716" s="13"/>
      <x:c r="T716" s="76" t="str">
        <x:f>IF(A716="","",IF(COUNTIF($A$7:$A$1006,A716)&gt;1,"Possible Duplicate","Unique"))</x:f>
      </x:c>
      <x:c r="U716" s="13"/>
      <x:c r="V716" s="13"/>
      <x:c r="W716" s="13"/>
      <x:c r="X716" s="14"/>
    </x:row>
    <x:row r="717">
      <x:c r="A717" s="13"/>
      <x:c r="B717" s="14"/>
      <x:c r="C717" s="76" t="str">
        <x:f>IF(B717="","",TEXT(B717,"mmm yyyy"))</x:f>
      </x:c>
      <x:c r="D717" s="13"/>
      <x:c r="E717" s="13"/>
      <x:c r="F717" s="13"/>
      <x:c r="G717" s="13"/>
      <x:c r="H717" s="13"/>
      <x:c r="I717" s="77"/>
      <x:c r="J717" s="77"/>
      <x:c r="K717" s="78" t="str">
        <x:f>IF(AND(I717="",J717=""),"",N(I717)-N(J717))</x:f>
      </x:c>
      <x:c r="L717" s="13"/>
      <x:c r="M717" s="76" t="str">
        <x:f>IF(E717="","",XLOOKUP(E717,'Lists &amp; COA'!$L$47:$L$95,'Lists &amp; COA'!$M$47:$M$95,""))</x:f>
      </x:c>
      <x:c r="N717" s="76" t="str">
        <x:f>IF(M717="","",IFERROR(VLOOKUP(M717,'Lists &amp; COA'!$A$6:$C$39,2,FALSE),"Review"))</x:f>
      </x:c>
      <x:c r="O717" s="76" t="str">
        <x:f>IF(OR(B717="",E717=""),"",IF(M717="","Review",IF(L717="","Review",IF(L717=M717,"No","Yes"))))</x:f>
      </x:c>
      <x:c r="P717" s="13"/>
      <x:c r="Q717" s="13"/>
      <x:c r="R717" s="13"/>
      <x:c r="S717" s="13"/>
      <x:c r="T717" s="76" t="str">
        <x:f>IF(A717="","",IF(COUNTIF($A$7:$A$1006,A717)&gt;1,"Possible Duplicate","Unique"))</x:f>
      </x:c>
      <x:c r="U717" s="13"/>
      <x:c r="V717" s="13"/>
      <x:c r="W717" s="13"/>
      <x:c r="X717" s="14"/>
    </x:row>
    <x:row r="718">
      <x:c r="A718" s="13"/>
      <x:c r="B718" s="14"/>
      <x:c r="C718" s="76" t="str">
        <x:f>IF(B718="","",TEXT(B718,"mmm yyyy"))</x:f>
      </x:c>
      <x:c r="D718" s="13"/>
      <x:c r="E718" s="13"/>
      <x:c r="F718" s="13"/>
      <x:c r="G718" s="13"/>
      <x:c r="H718" s="13"/>
      <x:c r="I718" s="77"/>
      <x:c r="J718" s="77"/>
      <x:c r="K718" s="78" t="str">
        <x:f>IF(AND(I718="",J718=""),"",N(I718)-N(J718))</x:f>
      </x:c>
      <x:c r="L718" s="13"/>
      <x:c r="M718" s="76" t="str">
        <x:f>IF(E718="","",XLOOKUP(E718,'Lists &amp; COA'!$L$47:$L$95,'Lists &amp; COA'!$M$47:$M$95,""))</x:f>
      </x:c>
      <x:c r="N718" s="76" t="str">
        <x:f>IF(M718="","",IFERROR(VLOOKUP(M718,'Lists &amp; COA'!$A$6:$C$39,2,FALSE),"Review"))</x:f>
      </x:c>
      <x:c r="O718" s="76" t="str">
        <x:f>IF(OR(B718="",E718=""),"",IF(M718="","Review",IF(L718="","Review",IF(L718=M718,"No","Yes"))))</x:f>
      </x:c>
      <x:c r="P718" s="13"/>
      <x:c r="Q718" s="13"/>
      <x:c r="R718" s="13"/>
      <x:c r="S718" s="13"/>
      <x:c r="T718" s="76" t="str">
        <x:f>IF(A718="","",IF(COUNTIF($A$7:$A$1006,A718)&gt;1,"Possible Duplicate","Unique"))</x:f>
      </x:c>
      <x:c r="U718" s="13"/>
      <x:c r="V718" s="13"/>
      <x:c r="W718" s="13"/>
      <x:c r="X718" s="14"/>
    </x:row>
    <x:row r="719">
      <x:c r="A719" s="13"/>
      <x:c r="B719" s="14"/>
      <x:c r="C719" s="76" t="str">
        <x:f>IF(B719="","",TEXT(B719,"mmm yyyy"))</x:f>
      </x:c>
      <x:c r="D719" s="13"/>
      <x:c r="E719" s="13"/>
      <x:c r="F719" s="13"/>
      <x:c r="G719" s="13"/>
      <x:c r="H719" s="13"/>
      <x:c r="I719" s="77"/>
      <x:c r="J719" s="77"/>
      <x:c r="K719" s="78" t="str">
        <x:f>IF(AND(I719="",J719=""),"",N(I719)-N(J719))</x:f>
      </x:c>
      <x:c r="L719" s="13"/>
      <x:c r="M719" s="76" t="str">
        <x:f>IF(E719="","",XLOOKUP(E719,'Lists &amp; COA'!$L$47:$L$95,'Lists &amp; COA'!$M$47:$M$95,""))</x:f>
      </x:c>
      <x:c r="N719" s="76" t="str">
        <x:f>IF(M719="","",IFERROR(VLOOKUP(M719,'Lists &amp; COA'!$A$6:$C$39,2,FALSE),"Review"))</x:f>
      </x:c>
      <x:c r="O719" s="76" t="str">
        <x:f>IF(OR(B719="",E719=""),"",IF(M719="","Review",IF(L719="","Review",IF(L719=M719,"No","Yes"))))</x:f>
      </x:c>
      <x:c r="P719" s="13"/>
      <x:c r="Q719" s="13"/>
      <x:c r="R719" s="13"/>
      <x:c r="S719" s="13"/>
      <x:c r="T719" s="76" t="str">
        <x:f>IF(A719="","",IF(COUNTIF($A$7:$A$1006,A719)&gt;1,"Possible Duplicate","Unique"))</x:f>
      </x:c>
      <x:c r="U719" s="13"/>
      <x:c r="V719" s="13"/>
      <x:c r="W719" s="13"/>
      <x:c r="X719" s="14"/>
    </x:row>
    <x:row r="720">
      <x:c r="A720" s="13"/>
      <x:c r="B720" s="14"/>
      <x:c r="C720" s="76" t="str">
        <x:f>IF(B720="","",TEXT(B720,"mmm yyyy"))</x:f>
      </x:c>
      <x:c r="D720" s="13"/>
      <x:c r="E720" s="13"/>
      <x:c r="F720" s="13"/>
      <x:c r="G720" s="13"/>
      <x:c r="H720" s="13"/>
      <x:c r="I720" s="77"/>
      <x:c r="J720" s="77"/>
      <x:c r="K720" s="78" t="str">
        <x:f>IF(AND(I720="",J720=""),"",N(I720)-N(J720))</x:f>
      </x:c>
      <x:c r="L720" s="13"/>
      <x:c r="M720" s="76" t="str">
        <x:f>IF(E720="","",XLOOKUP(E720,'Lists &amp; COA'!$L$47:$L$95,'Lists &amp; COA'!$M$47:$M$95,""))</x:f>
      </x:c>
      <x:c r="N720" s="76" t="str">
        <x:f>IF(M720="","",IFERROR(VLOOKUP(M720,'Lists &amp; COA'!$A$6:$C$39,2,FALSE),"Review"))</x:f>
      </x:c>
      <x:c r="O720" s="76" t="str">
        <x:f>IF(OR(B720="",E720=""),"",IF(M720="","Review",IF(L720="","Review",IF(L720=M720,"No","Yes"))))</x:f>
      </x:c>
      <x:c r="P720" s="13"/>
      <x:c r="Q720" s="13"/>
      <x:c r="R720" s="13"/>
      <x:c r="S720" s="13"/>
      <x:c r="T720" s="76" t="str">
        <x:f>IF(A720="","",IF(COUNTIF($A$7:$A$1006,A720)&gt;1,"Possible Duplicate","Unique"))</x:f>
      </x:c>
      <x:c r="U720" s="13"/>
      <x:c r="V720" s="13"/>
      <x:c r="W720" s="13"/>
      <x:c r="X720" s="14"/>
    </x:row>
    <x:row r="721">
      <x:c r="A721" s="13"/>
      <x:c r="B721" s="14"/>
      <x:c r="C721" s="76" t="str">
        <x:f>IF(B721="","",TEXT(B721,"mmm yyyy"))</x:f>
      </x:c>
      <x:c r="D721" s="13"/>
      <x:c r="E721" s="13"/>
      <x:c r="F721" s="13"/>
      <x:c r="G721" s="13"/>
      <x:c r="H721" s="13"/>
      <x:c r="I721" s="77"/>
      <x:c r="J721" s="77"/>
      <x:c r="K721" s="78" t="str">
        <x:f>IF(AND(I721="",J721=""),"",N(I721)-N(J721))</x:f>
      </x:c>
      <x:c r="L721" s="13"/>
      <x:c r="M721" s="76" t="str">
        <x:f>IF(E721="","",XLOOKUP(E721,'Lists &amp; COA'!$L$47:$L$95,'Lists &amp; COA'!$M$47:$M$95,""))</x:f>
      </x:c>
      <x:c r="N721" s="76" t="str">
        <x:f>IF(M721="","",IFERROR(VLOOKUP(M721,'Lists &amp; COA'!$A$6:$C$39,2,FALSE),"Review"))</x:f>
      </x:c>
      <x:c r="O721" s="76" t="str">
        <x:f>IF(OR(B721="",E721=""),"",IF(M721="","Review",IF(L721="","Review",IF(L721=M721,"No","Yes"))))</x:f>
      </x:c>
      <x:c r="P721" s="13"/>
      <x:c r="Q721" s="13"/>
      <x:c r="R721" s="13"/>
      <x:c r="S721" s="13"/>
      <x:c r="T721" s="76" t="str">
        <x:f>IF(A721="","",IF(COUNTIF($A$7:$A$1006,A721)&gt;1,"Possible Duplicate","Unique"))</x:f>
      </x:c>
      <x:c r="U721" s="13"/>
      <x:c r="V721" s="13"/>
      <x:c r="W721" s="13"/>
      <x:c r="X721" s="14"/>
    </x:row>
    <x:row r="722">
      <x:c r="A722" s="13"/>
      <x:c r="B722" s="14"/>
      <x:c r="C722" s="76" t="str">
        <x:f>IF(B722="","",TEXT(B722,"mmm yyyy"))</x:f>
      </x:c>
      <x:c r="D722" s="13"/>
      <x:c r="E722" s="13"/>
      <x:c r="F722" s="13"/>
      <x:c r="G722" s="13"/>
      <x:c r="H722" s="13"/>
      <x:c r="I722" s="77"/>
      <x:c r="J722" s="77"/>
      <x:c r="K722" s="78" t="str">
        <x:f>IF(AND(I722="",J722=""),"",N(I722)-N(J722))</x:f>
      </x:c>
      <x:c r="L722" s="13"/>
      <x:c r="M722" s="76" t="str">
        <x:f>IF(E722="","",XLOOKUP(E722,'Lists &amp; COA'!$L$47:$L$95,'Lists &amp; COA'!$M$47:$M$95,""))</x:f>
      </x:c>
      <x:c r="N722" s="76" t="str">
        <x:f>IF(M722="","",IFERROR(VLOOKUP(M722,'Lists &amp; COA'!$A$6:$C$39,2,FALSE),"Review"))</x:f>
      </x:c>
      <x:c r="O722" s="76" t="str">
        <x:f>IF(OR(B722="",E722=""),"",IF(M722="","Review",IF(L722="","Review",IF(L722=M722,"No","Yes"))))</x:f>
      </x:c>
      <x:c r="P722" s="13"/>
      <x:c r="Q722" s="13"/>
      <x:c r="R722" s="13"/>
      <x:c r="S722" s="13"/>
      <x:c r="T722" s="76" t="str">
        <x:f>IF(A722="","",IF(COUNTIF($A$7:$A$1006,A722)&gt;1,"Possible Duplicate","Unique"))</x:f>
      </x:c>
      <x:c r="U722" s="13"/>
      <x:c r="V722" s="13"/>
      <x:c r="W722" s="13"/>
      <x:c r="X722" s="14"/>
    </x:row>
    <x:row r="723">
      <x:c r="A723" s="13"/>
      <x:c r="B723" s="14"/>
      <x:c r="C723" s="76" t="str">
        <x:f>IF(B723="","",TEXT(B723,"mmm yyyy"))</x:f>
      </x:c>
      <x:c r="D723" s="13"/>
      <x:c r="E723" s="13"/>
      <x:c r="F723" s="13"/>
      <x:c r="G723" s="13"/>
      <x:c r="H723" s="13"/>
      <x:c r="I723" s="77"/>
      <x:c r="J723" s="77"/>
      <x:c r="K723" s="78" t="str">
        <x:f>IF(AND(I723="",J723=""),"",N(I723)-N(J723))</x:f>
      </x:c>
      <x:c r="L723" s="13"/>
      <x:c r="M723" s="76" t="str">
        <x:f>IF(E723="","",XLOOKUP(E723,'Lists &amp; COA'!$L$47:$L$95,'Lists &amp; COA'!$M$47:$M$95,""))</x:f>
      </x:c>
      <x:c r="N723" s="76" t="str">
        <x:f>IF(M723="","",IFERROR(VLOOKUP(M723,'Lists &amp; COA'!$A$6:$C$39,2,FALSE),"Review"))</x:f>
      </x:c>
      <x:c r="O723" s="76" t="str">
        <x:f>IF(OR(B723="",E723=""),"",IF(M723="","Review",IF(L723="","Review",IF(L723=M723,"No","Yes"))))</x:f>
      </x:c>
      <x:c r="P723" s="13"/>
      <x:c r="Q723" s="13"/>
      <x:c r="R723" s="13"/>
      <x:c r="S723" s="13"/>
      <x:c r="T723" s="76" t="str">
        <x:f>IF(A723="","",IF(COUNTIF($A$7:$A$1006,A723)&gt;1,"Possible Duplicate","Unique"))</x:f>
      </x:c>
      <x:c r="U723" s="13"/>
      <x:c r="V723" s="13"/>
      <x:c r="W723" s="13"/>
      <x:c r="X723" s="14"/>
    </x:row>
    <x:row r="724">
      <x:c r="A724" s="13"/>
      <x:c r="B724" s="14"/>
      <x:c r="C724" s="76" t="str">
        <x:f>IF(B724="","",TEXT(B724,"mmm yyyy"))</x:f>
      </x:c>
      <x:c r="D724" s="13"/>
      <x:c r="E724" s="13"/>
      <x:c r="F724" s="13"/>
      <x:c r="G724" s="13"/>
      <x:c r="H724" s="13"/>
      <x:c r="I724" s="77"/>
      <x:c r="J724" s="77"/>
      <x:c r="K724" s="78" t="str">
        <x:f>IF(AND(I724="",J724=""),"",N(I724)-N(J724))</x:f>
      </x:c>
      <x:c r="L724" s="13"/>
      <x:c r="M724" s="76" t="str">
        <x:f>IF(E724="","",XLOOKUP(E724,'Lists &amp; COA'!$L$47:$L$95,'Lists &amp; COA'!$M$47:$M$95,""))</x:f>
      </x:c>
      <x:c r="N724" s="76" t="str">
        <x:f>IF(M724="","",IFERROR(VLOOKUP(M724,'Lists &amp; COA'!$A$6:$C$39,2,FALSE),"Review"))</x:f>
      </x:c>
      <x:c r="O724" s="76" t="str">
        <x:f>IF(OR(B724="",E724=""),"",IF(M724="","Review",IF(L724="","Review",IF(L724=M724,"No","Yes"))))</x:f>
      </x:c>
      <x:c r="P724" s="13"/>
      <x:c r="Q724" s="13"/>
      <x:c r="R724" s="13"/>
      <x:c r="S724" s="13"/>
      <x:c r="T724" s="76" t="str">
        <x:f>IF(A724="","",IF(COUNTIF($A$7:$A$1006,A724)&gt;1,"Possible Duplicate","Unique"))</x:f>
      </x:c>
      <x:c r="U724" s="13"/>
      <x:c r="V724" s="13"/>
      <x:c r="W724" s="13"/>
      <x:c r="X724" s="14"/>
    </x:row>
    <x:row r="725">
      <x:c r="A725" s="13"/>
      <x:c r="B725" s="14"/>
      <x:c r="C725" s="76" t="str">
        <x:f>IF(B725="","",TEXT(B725,"mmm yyyy"))</x:f>
      </x:c>
      <x:c r="D725" s="13"/>
      <x:c r="E725" s="13"/>
      <x:c r="F725" s="13"/>
      <x:c r="G725" s="13"/>
      <x:c r="H725" s="13"/>
      <x:c r="I725" s="77"/>
      <x:c r="J725" s="77"/>
      <x:c r="K725" s="78" t="str">
        <x:f>IF(AND(I725="",J725=""),"",N(I725)-N(J725))</x:f>
      </x:c>
      <x:c r="L725" s="13"/>
      <x:c r="M725" s="76" t="str">
        <x:f>IF(E725="","",XLOOKUP(E725,'Lists &amp; COA'!$L$47:$L$95,'Lists &amp; COA'!$M$47:$M$95,""))</x:f>
      </x:c>
      <x:c r="N725" s="76" t="str">
        <x:f>IF(M725="","",IFERROR(VLOOKUP(M725,'Lists &amp; COA'!$A$6:$C$39,2,FALSE),"Review"))</x:f>
      </x:c>
      <x:c r="O725" s="76" t="str">
        <x:f>IF(OR(B725="",E725=""),"",IF(M725="","Review",IF(L725="","Review",IF(L725=M725,"No","Yes"))))</x:f>
      </x:c>
      <x:c r="P725" s="13"/>
      <x:c r="Q725" s="13"/>
      <x:c r="R725" s="13"/>
      <x:c r="S725" s="13"/>
      <x:c r="T725" s="76" t="str">
        <x:f>IF(A725="","",IF(COUNTIF($A$7:$A$1006,A725)&gt;1,"Possible Duplicate","Unique"))</x:f>
      </x:c>
      <x:c r="U725" s="13"/>
      <x:c r="V725" s="13"/>
      <x:c r="W725" s="13"/>
      <x:c r="X725" s="14"/>
    </x:row>
    <x:row r="726">
      <x:c r="A726" s="13"/>
      <x:c r="B726" s="14"/>
      <x:c r="C726" s="76" t="str">
        <x:f>IF(B726="","",TEXT(B726,"mmm yyyy"))</x:f>
      </x:c>
      <x:c r="D726" s="13"/>
      <x:c r="E726" s="13"/>
      <x:c r="F726" s="13"/>
      <x:c r="G726" s="13"/>
      <x:c r="H726" s="13"/>
      <x:c r="I726" s="77"/>
      <x:c r="J726" s="77"/>
      <x:c r="K726" s="78" t="str">
        <x:f>IF(AND(I726="",J726=""),"",N(I726)-N(J726))</x:f>
      </x:c>
      <x:c r="L726" s="13"/>
      <x:c r="M726" s="76" t="str">
        <x:f>IF(E726="","",XLOOKUP(E726,'Lists &amp; COA'!$L$47:$L$95,'Lists &amp; COA'!$M$47:$M$95,""))</x:f>
      </x:c>
      <x:c r="N726" s="76" t="str">
        <x:f>IF(M726="","",IFERROR(VLOOKUP(M726,'Lists &amp; COA'!$A$6:$C$39,2,FALSE),"Review"))</x:f>
      </x:c>
      <x:c r="O726" s="76" t="str">
        <x:f>IF(OR(B726="",E726=""),"",IF(M726="","Review",IF(L726="","Review",IF(L726=M726,"No","Yes"))))</x:f>
      </x:c>
      <x:c r="P726" s="13"/>
      <x:c r="Q726" s="13"/>
      <x:c r="R726" s="13"/>
      <x:c r="S726" s="13"/>
      <x:c r="T726" s="76" t="str">
        <x:f>IF(A726="","",IF(COUNTIF($A$7:$A$1006,A726)&gt;1,"Possible Duplicate","Unique"))</x:f>
      </x:c>
      <x:c r="U726" s="13"/>
      <x:c r="V726" s="13"/>
      <x:c r="W726" s="13"/>
      <x:c r="X726" s="14"/>
    </x:row>
    <x:row r="727">
      <x:c r="A727" s="13"/>
      <x:c r="B727" s="14"/>
      <x:c r="C727" s="76" t="str">
        <x:f>IF(B727="","",TEXT(B727,"mmm yyyy"))</x:f>
      </x:c>
      <x:c r="D727" s="13"/>
      <x:c r="E727" s="13"/>
      <x:c r="F727" s="13"/>
      <x:c r="G727" s="13"/>
      <x:c r="H727" s="13"/>
      <x:c r="I727" s="77"/>
      <x:c r="J727" s="77"/>
      <x:c r="K727" s="78" t="str">
        <x:f>IF(AND(I727="",J727=""),"",N(I727)-N(J727))</x:f>
      </x:c>
      <x:c r="L727" s="13"/>
      <x:c r="M727" s="76" t="str">
        <x:f>IF(E727="","",XLOOKUP(E727,'Lists &amp; COA'!$L$47:$L$95,'Lists &amp; COA'!$M$47:$M$95,""))</x:f>
      </x:c>
      <x:c r="N727" s="76" t="str">
        <x:f>IF(M727="","",IFERROR(VLOOKUP(M727,'Lists &amp; COA'!$A$6:$C$39,2,FALSE),"Review"))</x:f>
      </x:c>
      <x:c r="O727" s="76" t="str">
        <x:f>IF(OR(B727="",E727=""),"",IF(M727="","Review",IF(L727="","Review",IF(L727=M727,"No","Yes"))))</x:f>
      </x:c>
      <x:c r="P727" s="13"/>
      <x:c r="Q727" s="13"/>
      <x:c r="R727" s="13"/>
      <x:c r="S727" s="13"/>
      <x:c r="T727" s="76" t="str">
        <x:f>IF(A727="","",IF(COUNTIF($A$7:$A$1006,A727)&gt;1,"Possible Duplicate","Unique"))</x:f>
      </x:c>
      <x:c r="U727" s="13"/>
      <x:c r="V727" s="13"/>
      <x:c r="W727" s="13"/>
      <x:c r="X727" s="14"/>
    </x:row>
    <x:row r="728">
      <x:c r="A728" s="13"/>
      <x:c r="B728" s="14"/>
      <x:c r="C728" s="76" t="str">
        <x:f>IF(B728="","",TEXT(B728,"mmm yyyy"))</x:f>
      </x:c>
      <x:c r="D728" s="13"/>
      <x:c r="E728" s="13"/>
      <x:c r="F728" s="13"/>
      <x:c r="G728" s="13"/>
      <x:c r="H728" s="13"/>
      <x:c r="I728" s="77"/>
      <x:c r="J728" s="77"/>
      <x:c r="K728" s="78" t="str">
        <x:f>IF(AND(I728="",J728=""),"",N(I728)-N(J728))</x:f>
      </x:c>
      <x:c r="L728" s="13"/>
      <x:c r="M728" s="76" t="str">
        <x:f>IF(E728="","",XLOOKUP(E728,'Lists &amp; COA'!$L$47:$L$95,'Lists &amp; COA'!$M$47:$M$95,""))</x:f>
      </x:c>
      <x:c r="N728" s="76" t="str">
        <x:f>IF(M728="","",IFERROR(VLOOKUP(M728,'Lists &amp; COA'!$A$6:$C$39,2,FALSE),"Review"))</x:f>
      </x:c>
      <x:c r="O728" s="76" t="str">
        <x:f>IF(OR(B728="",E728=""),"",IF(M728="","Review",IF(L728="","Review",IF(L728=M728,"No","Yes"))))</x:f>
      </x:c>
      <x:c r="P728" s="13"/>
      <x:c r="Q728" s="13"/>
      <x:c r="R728" s="13"/>
      <x:c r="S728" s="13"/>
      <x:c r="T728" s="76" t="str">
        <x:f>IF(A728="","",IF(COUNTIF($A$7:$A$1006,A728)&gt;1,"Possible Duplicate","Unique"))</x:f>
      </x:c>
      <x:c r="U728" s="13"/>
      <x:c r="V728" s="13"/>
      <x:c r="W728" s="13"/>
      <x:c r="X728" s="14"/>
    </x:row>
    <x:row r="729">
      <x:c r="A729" s="13"/>
      <x:c r="B729" s="14"/>
      <x:c r="C729" s="76" t="str">
        <x:f>IF(B729="","",TEXT(B729,"mmm yyyy"))</x:f>
      </x:c>
      <x:c r="D729" s="13"/>
      <x:c r="E729" s="13"/>
      <x:c r="F729" s="13"/>
      <x:c r="G729" s="13"/>
      <x:c r="H729" s="13"/>
      <x:c r="I729" s="77"/>
      <x:c r="J729" s="77"/>
      <x:c r="K729" s="78" t="str">
        <x:f>IF(AND(I729="",J729=""),"",N(I729)-N(J729))</x:f>
      </x:c>
      <x:c r="L729" s="13"/>
      <x:c r="M729" s="76" t="str">
        <x:f>IF(E729="","",XLOOKUP(E729,'Lists &amp; COA'!$L$47:$L$95,'Lists &amp; COA'!$M$47:$M$95,""))</x:f>
      </x:c>
      <x:c r="N729" s="76" t="str">
        <x:f>IF(M729="","",IFERROR(VLOOKUP(M729,'Lists &amp; COA'!$A$6:$C$39,2,FALSE),"Review"))</x:f>
      </x:c>
      <x:c r="O729" s="76" t="str">
        <x:f>IF(OR(B729="",E729=""),"",IF(M729="","Review",IF(L729="","Review",IF(L729=M729,"No","Yes"))))</x:f>
      </x:c>
      <x:c r="P729" s="13"/>
      <x:c r="Q729" s="13"/>
      <x:c r="R729" s="13"/>
      <x:c r="S729" s="13"/>
      <x:c r="T729" s="76" t="str">
        <x:f>IF(A729="","",IF(COUNTIF($A$7:$A$1006,A729)&gt;1,"Possible Duplicate","Unique"))</x:f>
      </x:c>
      <x:c r="U729" s="13"/>
      <x:c r="V729" s="13"/>
      <x:c r="W729" s="13"/>
      <x:c r="X729" s="14"/>
    </x:row>
    <x:row r="730">
      <x:c r="A730" s="13"/>
      <x:c r="B730" s="14"/>
      <x:c r="C730" s="76" t="str">
        <x:f>IF(B730="","",TEXT(B730,"mmm yyyy"))</x:f>
      </x:c>
      <x:c r="D730" s="13"/>
      <x:c r="E730" s="13"/>
      <x:c r="F730" s="13"/>
      <x:c r="G730" s="13"/>
      <x:c r="H730" s="13"/>
      <x:c r="I730" s="77"/>
      <x:c r="J730" s="77"/>
      <x:c r="K730" s="78" t="str">
        <x:f>IF(AND(I730="",J730=""),"",N(I730)-N(J730))</x:f>
      </x:c>
      <x:c r="L730" s="13"/>
      <x:c r="M730" s="76" t="str">
        <x:f>IF(E730="","",XLOOKUP(E730,'Lists &amp; COA'!$L$47:$L$95,'Lists &amp; COA'!$M$47:$M$95,""))</x:f>
      </x:c>
      <x:c r="N730" s="76" t="str">
        <x:f>IF(M730="","",IFERROR(VLOOKUP(M730,'Lists &amp; COA'!$A$6:$C$39,2,FALSE),"Review"))</x:f>
      </x:c>
      <x:c r="O730" s="76" t="str">
        <x:f>IF(OR(B730="",E730=""),"",IF(M730="","Review",IF(L730="","Review",IF(L730=M730,"No","Yes"))))</x:f>
      </x:c>
      <x:c r="P730" s="13"/>
      <x:c r="Q730" s="13"/>
      <x:c r="R730" s="13"/>
      <x:c r="S730" s="13"/>
      <x:c r="T730" s="76" t="str">
        <x:f>IF(A730="","",IF(COUNTIF($A$7:$A$1006,A730)&gt;1,"Possible Duplicate","Unique"))</x:f>
      </x:c>
      <x:c r="U730" s="13"/>
      <x:c r="V730" s="13"/>
      <x:c r="W730" s="13"/>
      <x:c r="X730" s="14"/>
    </x:row>
    <x:row r="731">
      <x:c r="A731" s="13"/>
      <x:c r="B731" s="14"/>
      <x:c r="C731" s="76" t="str">
        <x:f>IF(B731="","",TEXT(B731,"mmm yyyy"))</x:f>
      </x:c>
      <x:c r="D731" s="13"/>
      <x:c r="E731" s="13"/>
      <x:c r="F731" s="13"/>
      <x:c r="G731" s="13"/>
      <x:c r="H731" s="13"/>
      <x:c r="I731" s="77"/>
      <x:c r="J731" s="77"/>
      <x:c r="K731" s="78" t="str">
        <x:f>IF(AND(I731="",J731=""),"",N(I731)-N(J731))</x:f>
      </x:c>
      <x:c r="L731" s="13"/>
      <x:c r="M731" s="76" t="str">
        <x:f>IF(E731="","",XLOOKUP(E731,'Lists &amp; COA'!$L$47:$L$95,'Lists &amp; COA'!$M$47:$M$95,""))</x:f>
      </x:c>
      <x:c r="N731" s="76" t="str">
        <x:f>IF(M731="","",IFERROR(VLOOKUP(M731,'Lists &amp; COA'!$A$6:$C$39,2,FALSE),"Review"))</x:f>
      </x:c>
      <x:c r="O731" s="76" t="str">
        <x:f>IF(OR(B731="",E731=""),"",IF(M731="","Review",IF(L731="","Review",IF(L731=M731,"No","Yes"))))</x:f>
      </x:c>
      <x:c r="P731" s="13"/>
      <x:c r="Q731" s="13"/>
      <x:c r="R731" s="13"/>
      <x:c r="S731" s="13"/>
      <x:c r="T731" s="76" t="str">
        <x:f>IF(A731="","",IF(COUNTIF($A$7:$A$1006,A731)&gt;1,"Possible Duplicate","Unique"))</x:f>
      </x:c>
      <x:c r="U731" s="13"/>
      <x:c r="V731" s="13"/>
      <x:c r="W731" s="13"/>
      <x:c r="X731" s="14"/>
    </x:row>
    <x:row r="732">
      <x:c r="A732" s="13"/>
      <x:c r="B732" s="14"/>
      <x:c r="C732" s="76" t="str">
        <x:f>IF(B732="","",TEXT(B732,"mmm yyyy"))</x:f>
      </x:c>
      <x:c r="D732" s="13"/>
      <x:c r="E732" s="13"/>
      <x:c r="F732" s="13"/>
      <x:c r="G732" s="13"/>
      <x:c r="H732" s="13"/>
      <x:c r="I732" s="77"/>
      <x:c r="J732" s="77"/>
      <x:c r="K732" s="78" t="str">
        <x:f>IF(AND(I732="",J732=""),"",N(I732)-N(J732))</x:f>
      </x:c>
      <x:c r="L732" s="13"/>
      <x:c r="M732" s="76" t="str">
        <x:f>IF(E732="","",XLOOKUP(E732,'Lists &amp; COA'!$L$47:$L$95,'Lists &amp; COA'!$M$47:$M$95,""))</x:f>
      </x:c>
      <x:c r="N732" s="76" t="str">
        <x:f>IF(M732="","",IFERROR(VLOOKUP(M732,'Lists &amp; COA'!$A$6:$C$39,2,FALSE),"Review"))</x:f>
      </x:c>
      <x:c r="O732" s="76" t="str">
        <x:f>IF(OR(B732="",E732=""),"",IF(M732="","Review",IF(L732="","Review",IF(L732=M732,"No","Yes"))))</x:f>
      </x:c>
      <x:c r="P732" s="13"/>
      <x:c r="Q732" s="13"/>
      <x:c r="R732" s="13"/>
      <x:c r="S732" s="13"/>
      <x:c r="T732" s="76" t="str">
        <x:f>IF(A732="","",IF(COUNTIF($A$7:$A$1006,A732)&gt;1,"Possible Duplicate","Unique"))</x:f>
      </x:c>
      <x:c r="U732" s="13"/>
      <x:c r="V732" s="13"/>
      <x:c r="W732" s="13"/>
      <x:c r="X732" s="14"/>
    </x:row>
    <x:row r="733">
      <x:c r="A733" s="13"/>
      <x:c r="B733" s="14"/>
      <x:c r="C733" s="76" t="str">
        <x:f>IF(B733="","",TEXT(B733,"mmm yyyy"))</x:f>
      </x:c>
      <x:c r="D733" s="13"/>
      <x:c r="E733" s="13"/>
      <x:c r="F733" s="13"/>
      <x:c r="G733" s="13"/>
      <x:c r="H733" s="13"/>
      <x:c r="I733" s="77"/>
      <x:c r="J733" s="77"/>
      <x:c r="K733" s="78" t="str">
        <x:f>IF(AND(I733="",J733=""),"",N(I733)-N(J733))</x:f>
      </x:c>
      <x:c r="L733" s="13"/>
      <x:c r="M733" s="76" t="str">
        <x:f>IF(E733="","",XLOOKUP(E733,'Lists &amp; COA'!$L$47:$L$95,'Lists &amp; COA'!$M$47:$M$95,""))</x:f>
      </x:c>
      <x:c r="N733" s="76" t="str">
        <x:f>IF(M733="","",IFERROR(VLOOKUP(M733,'Lists &amp; COA'!$A$6:$C$39,2,FALSE),"Review"))</x:f>
      </x:c>
      <x:c r="O733" s="76" t="str">
        <x:f>IF(OR(B733="",E733=""),"",IF(M733="","Review",IF(L733="","Review",IF(L733=M733,"No","Yes"))))</x:f>
      </x:c>
      <x:c r="P733" s="13"/>
      <x:c r="Q733" s="13"/>
      <x:c r="R733" s="13"/>
      <x:c r="S733" s="13"/>
      <x:c r="T733" s="76" t="str">
        <x:f>IF(A733="","",IF(COUNTIF($A$7:$A$1006,A733)&gt;1,"Possible Duplicate","Unique"))</x:f>
      </x:c>
      <x:c r="U733" s="13"/>
      <x:c r="V733" s="13"/>
      <x:c r="W733" s="13"/>
      <x:c r="X733" s="14"/>
    </x:row>
    <x:row r="734">
      <x:c r="A734" s="13"/>
      <x:c r="B734" s="14"/>
      <x:c r="C734" s="76" t="str">
        <x:f>IF(B734="","",TEXT(B734,"mmm yyyy"))</x:f>
      </x:c>
      <x:c r="D734" s="13"/>
      <x:c r="E734" s="13"/>
      <x:c r="F734" s="13"/>
      <x:c r="G734" s="13"/>
      <x:c r="H734" s="13"/>
      <x:c r="I734" s="77"/>
      <x:c r="J734" s="77"/>
      <x:c r="K734" s="78" t="str">
        <x:f>IF(AND(I734="",J734=""),"",N(I734)-N(J734))</x:f>
      </x:c>
      <x:c r="L734" s="13"/>
      <x:c r="M734" s="76" t="str">
        <x:f>IF(E734="","",XLOOKUP(E734,'Lists &amp; COA'!$L$47:$L$95,'Lists &amp; COA'!$M$47:$M$95,""))</x:f>
      </x:c>
      <x:c r="N734" s="76" t="str">
        <x:f>IF(M734="","",IFERROR(VLOOKUP(M734,'Lists &amp; COA'!$A$6:$C$39,2,FALSE),"Review"))</x:f>
      </x:c>
      <x:c r="O734" s="76" t="str">
        <x:f>IF(OR(B734="",E734=""),"",IF(M734="","Review",IF(L734="","Review",IF(L734=M734,"No","Yes"))))</x:f>
      </x:c>
      <x:c r="P734" s="13"/>
      <x:c r="Q734" s="13"/>
      <x:c r="R734" s="13"/>
      <x:c r="S734" s="13"/>
      <x:c r="T734" s="76" t="str">
        <x:f>IF(A734="","",IF(COUNTIF($A$7:$A$1006,A734)&gt;1,"Possible Duplicate","Unique"))</x:f>
      </x:c>
      <x:c r="U734" s="13"/>
      <x:c r="V734" s="13"/>
      <x:c r="W734" s="13"/>
      <x:c r="X734" s="14"/>
    </x:row>
    <x:row r="735">
      <x:c r="A735" s="13"/>
      <x:c r="B735" s="14"/>
      <x:c r="C735" s="76" t="str">
        <x:f>IF(B735="","",TEXT(B735,"mmm yyyy"))</x:f>
      </x:c>
      <x:c r="D735" s="13"/>
      <x:c r="E735" s="13"/>
      <x:c r="F735" s="13"/>
      <x:c r="G735" s="13"/>
      <x:c r="H735" s="13"/>
      <x:c r="I735" s="77"/>
      <x:c r="J735" s="77"/>
      <x:c r="K735" s="78" t="str">
        <x:f>IF(AND(I735="",J735=""),"",N(I735)-N(J735))</x:f>
      </x:c>
      <x:c r="L735" s="13"/>
      <x:c r="M735" s="76" t="str">
        <x:f>IF(E735="","",XLOOKUP(E735,'Lists &amp; COA'!$L$47:$L$95,'Lists &amp; COA'!$M$47:$M$95,""))</x:f>
      </x:c>
      <x:c r="N735" s="76" t="str">
        <x:f>IF(M735="","",IFERROR(VLOOKUP(M735,'Lists &amp; COA'!$A$6:$C$39,2,FALSE),"Review"))</x:f>
      </x:c>
      <x:c r="O735" s="76" t="str">
        <x:f>IF(OR(B735="",E735=""),"",IF(M735="","Review",IF(L735="","Review",IF(L735=M735,"No","Yes"))))</x:f>
      </x:c>
      <x:c r="P735" s="13"/>
      <x:c r="Q735" s="13"/>
      <x:c r="R735" s="13"/>
      <x:c r="S735" s="13"/>
      <x:c r="T735" s="76" t="str">
        <x:f>IF(A735="","",IF(COUNTIF($A$7:$A$1006,A735)&gt;1,"Possible Duplicate","Unique"))</x:f>
      </x:c>
      <x:c r="U735" s="13"/>
      <x:c r="V735" s="13"/>
      <x:c r="W735" s="13"/>
      <x:c r="X735" s="14"/>
    </x:row>
    <x:row r="736">
      <x:c r="A736" s="13"/>
      <x:c r="B736" s="14"/>
      <x:c r="C736" s="76" t="str">
        <x:f>IF(B736="","",TEXT(B736,"mmm yyyy"))</x:f>
      </x:c>
      <x:c r="D736" s="13"/>
      <x:c r="E736" s="13"/>
      <x:c r="F736" s="13"/>
      <x:c r="G736" s="13"/>
      <x:c r="H736" s="13"/>
      <x:c r="I736" s="77"/>
      <x:c r="J736" s="77"/>
      <x:c r="K736" s="78" t="str">
        <x:f>IF(AND(I736="",J736=""),"",N(I736)-N(J736))</x:f>
      </x:c>
      <x:c r="L736" s="13"/>
      <x:c r="M736" s="76" t="str">
        <x:f>IF(E736="","",XLOOKUP(E736,'Lists &amp; COA'!$L$47:$L$95,'Lists &amp; COA'!$M$47:$M$95,""))</x:f>
      </x:c>
      <x:c r="N736" s="76" t="str">
        <x:f>IF(M736="","",IFERROR(VLOOKUP(M736,'Lists &amp; COA'!$A$6:$C$39,2,FALSE),"Review"))</x:f>
      </x:c>
      <x:c r="O736" s="76" t="str">
        <x:f>IF(OR(B736="",E736=""),"",IF(M736="","Review",IF(L736="","Review",IF(L736=M736,"No","Yes"))))</x:f>
      </x:c>
      <x:c r="P736" s="13"/>
      <x:c r="Q736" s="13"/>
      <x:c r="R736" s="13"/>
      <x:c r="S736" s="13"/>
      <x:c r="T736" s="76" t="str">
        <x:f>IF(A736="","",IF(COUNTIF($A$7:$A$1006,A736)&gt;1,"Possible Duplicate","Unique"))</x:f>
      </x:c>
      <x:c r="U736" s="13"/>
      <x:c r="V736" s="13"/>
      <x:c r="W736" s="13"/>
      <x:c r="X736" s="14"/>
    </x:row>
    <x:row r="737">
      <x:c r="A737" s="13"/>
      <x:c r="B737" s="14"/>
      <x:c r="C737" s="76" t="str">
        <x:f>IF(B737="","",TEXT(B737,"mmm yyyy"))</x:f>
      </x:c>
      <x:c r="D737" s="13"/>
      <x:c r="E737" s="13"/>
      <x:c r="F737" s="13"/>
      <x:c r="G737" s="13"/>
      <x:c r="H737" s="13"/>
      <x:c r="I737" s="77"/>
      <x:c r="J737" s="77"/>
      <x:c r="K737" s="78" t="str">
        <x:f>IF(AND(I737="",J737=""),"",N(I737)-N(J737))</x:f>
      </x:c>
      <x:c r="L737" s="13"/>
      <x:c r="M737" s="76" t="str">
        <x:f>IF(E737="","",XLOOKUP(E737,'Lists &amp; COA'!$L$47:$L$95,'Lists &amp; COA'!$M$47:$M$95,""))</x:f>
      </x:c>
      <x:c r="N737" s="76" t="str">
        <x:f>IF(M737="","",IFERROR(VLOOKUP(M737,'Lists &amp; COA'!$A$6:$C$39,2,FALSE),"Review"))</x:f>
      </x:c>
      <x:c r="O737" s="76" t="str">
        <x:f>IF(OR(B737="",E737=""),"",IF(M737="","Review",IF(L737="","Review",IF(L737=M737,"No","Yes"))))</x:f>
      </x:c>
      <x:c r="P737" s="13"/>
      <x:c r="Q737" s="13"/>
      <x:c r="R737" s="13"/>
      <x:c r="S737" s="13"/>
      <x:c r="T737" s="76" t="str">
        <x:f>IF(A737="","",IF(COUNTIF($A$7:$A$1006,A737)&gt;1,"Possible Duplicate","Unique"))</x:f>
      </x:c>
      <x:c r="U737" s="13"/>
      <x:c r="V737" s="13"/>
      <x:c r="W737" s="13"/>
      <x:c r="X737" s="14"/>
    </x:row>
    <x:row r="738">
      <x:c r="A738" s="13"/>
      <x:c r="B738" s="14"/>
      <x:c r="C738" s="76" t="str">
        <x:f>IF(B738="","",TEXT(B738,"mmm yyyy"))</x:f>
      </x:c>
      <x:c r="D738" s="13"/>
      <x:c r="E738" s="13"/>
      <x:c r="F738" s="13"/>
      <x:c r="G738" s="13"/>
      <x:c r="H738" s="13"/>
      <x:c r="I738" s="77"/>
      <x:c r="J738" s="77"/>
      <x:c r="K738" s="78" t="str">
        <x:f>IF(AND(I738="",J738=""),"",N(I738)-N(J738))</x:f>
      </x:c>
      <x:c r="L738" s="13"/>
      <x:c r="M738" s="76" t="str">
        <x:f>IF(E738="","",XLOOKUP(E738,'Lists &amp; COA'!$L$47:$L$95,'Lists &amp; COA'!$M$47:$M$95,""))</x:f>
      </x:c>
      <x:c r="N738" s="76" t="str">
        <x:f>IF(M738="","",IFERROR(VLOOKUP(M738,'Lists &amp; COA'!$A$6:$C$39,2,FALSE),"Review"))</x:f>
      </x:c>
      <x:c r="O738" s="76" t="str">
        <x:f>IF(OR(B738="",E738=""),"",IF(M738="","Review",IF(L738="","Review",IF(L738=M738,"No","Yes"))))</x:f>
      </x:c>
      <x:c r="P738" s="13"/>
      <x:c r="Q738" s="13"/>
      <x:c r="R738" s="13"/>
      <x:c r="S738" s="13"/>
      <x:c r="T738" s="76" t="str">
        <x:f>IF(A738="","",IF(COUNTIF($A$7:$A$1006,A738)&gt;1,"Possible Duplicate","Unique"))</x:f>
      </x:c>
      <x:c r="U738" s="13"/>
      <x:c r="V738" s="13"/>
      <x:c r="W738" s="13"/>
      <x:c r="X738" s="14"/>
    </x:row>
    <x:row r="739">
      <x:c r="A739" s="13"/>
      <x:c r="B739" s="14"/>
      <x:c r="C739" s="76" t="str">
        <x:f>IF(B739="","",TEXT(B739,"mmm yyyy"))</x:f>
      </x:c>
      <x:c r="D739" s="13"/>
      <x:c r="E739" s="13"/>
      <x:c r="F739" s="13"/>
      <x:c r="G739" s="13"/>
      <x:c r="H739" s="13"/>
      <x:c r="I739" s="77"/>
      <x:c r="J739" s="77"/>
      <x:c r="K739" s="78" t="str">
        <x:f>IF(AND(I739="",J739=""),"",N(I739)-N(J739))</x:f>
      </x:c>
      <x:c r="L739" s="13"/>
      <x:c r="M739" s="76" t="str">
        <x:f>IF(E739="","",XLOOKUP(E739,'Lists &amp; COA'!$L$47:$L$95,'Lists &amp; COA'!$M$47:$M$95,""))</x:f>
      </x:c>
      <x:c r="N739" s="76" t="str">
        <x:f>IF(M739="","",IFERROR(VLOOKUP(M739,'Lists &amp; COA'!$A$6:$C$39,2,FALSE),"Review"))</x:f>
      </x:c>
      <x:c r="O739" s="76" t="str">
        <x:f>IF(OR(B739="",E739=""),"",IF(M739="","Review",IF(L739="","Review",IF(L739=M739,"No","Yes"))))</x:f>
      </x:c>
      <x:c r="P739" s="13"/>
      <x:c r="Q739" s="13"/>
      <x:c r="R739" s="13"/>
      <x:c r="S739" s="13"/>
      <x:c r="T739" s="76" t="str">
        <x:f>IF(A739="","",IF(COUNTIF($A$7:$A$1006,A739)&gt;1,"Possible Duplicate","Unique"))</x:f>
      </x:c>
      <x:c r="U739" s="13"/>
      <x:c r="V739" s="13"/>
      <x:c r="W739" s="13"/>
      <x:c r="X739" s="14"/>
    </x:row>
    <x:row r="740">
      <x:c r="A740" s="13"/>
      <x:c r="B740" s="14"/>
      <x:c r="C740" s="76" t="str">
        <x:f>IF(B740="","",TEXT(B740,"mmm yyyy"))</x:f>
      </x:c>
      <x:c r="D740" s="13"/>
      <x:c r="E740" s="13"/>
      <x:c r="F740" s="13"/>
      <x:c r="G740" s="13"/>
      <x:c r="H740" s="13"/>
      <x:c r="I740" s="77"/>
      <x:c r="J740" s="77"/>
      <x:c r="K740" s="78" t="str">
        <x:f>IF(AND(I740="",J740=""),"",N(I740)-N(J740))</x:f>
      </x:c>
      <x:c r="L740" s="13"/>
      <x:c r="M740" s="76" t="str">
        <x:f>IF(E740="","",XLOOKUP(E740,'Lists &amp; COA'!$L$47:$L$95,'Lists &amp; COA'!$M$47:$M$95,""))</x:f>
      </x:c>
      <x:c r="N740" s="76" t="str">
        <x:f>IF(M740="","",IFERROR(VLOOKUP(M740,'Lists &amp; COA'!$A$6:$C$39,2,FALSE),"Review"))</x:f>
      </x:c>
      <x:c r="O740" s="76" t="str">
        <x:f>IF(OR(B740="",E740=""),"",IF(M740="","Review",IF(L740="","Review",IF(L740=M740,"No","Yes"))))</x:f>
      </x:c>
      <x:c r="P740" s="13"/>
      <x:c r="Q740" s="13"/>
      <x:c r="R740" s="13"/>
      <x:c r="S740" s="13"/>
      <x:c r="T740" s="76" t="str">
        <x:f>IF(A740="","",IF(COUNTIF($A$7:$A$1006,A740)&gt;1,"Possible Duplicate","Unique"))</x:f>
      </x:c>
      <x:c r="U740" s="13"/>
      <x:c r="V740" s="13"/>
      <x:c r="W740" s="13"/>
      <x:c r="X740" s="14"/>
    </x:row>
    <x:row r="741">
      <x:c r="A741" s="13"/>
      <x:c r="B741" s="14"/>
      <x:c r="C741" s="76" t="str">
        <x:f>IF(B741="","",TEXT(B741,"mmm yyyy"))</x:f>
      </x:c>
      <x:c r="D741" s="13"/>
      <x:c r="E741" s="13"/>
      <x:c r="F741" s="13"/>
      <x:c r="G741" s="13"/>
      <x:c r="H741" s="13"/>
      <x:c r="I741" s="77"/>
      <x:c r="J741" s="77"/>
      <x:c r="K741" s="78" t="str">
        <x:f>IF(AND(I741="",J741=""),"",N(I741)-N(J741))</x:f>
      </x:c>
      <x:c r="L741" s="13"/>
      <x:c r="M741" s="76" t="str">
        <x:f>IF(E741="","",XLOOKUP(E741,'Lists &amp; COA'!$L$47:$L$95,'Lists &amp; COA'!$M$47:$M$95,""))</x:f>
      </x:c>
      <x:c r="N741" s="76" t="str">
        <x:f>IF(M741="","",IFERROR(VLOOKUP(M741,'Lists &amp; COA'!$A$6:$C$39,2,FALSE),"Review"))</x:f>
      </x:c>
      <x:c r="O741" s="76" t="str">
        <x:f>IF(OR(B741="",E741=""),"",IF(M741="","Review",IF(L741="","Review",IF(L741=M741,"No","Yes"))))</x:f>
      </x:c>
      <x:c r="P741" s="13"/>
      <x:c r="Q741" s="13"/>
      <x:c r="R741" s="13"/>
      <x:c r="S741" s="13"/>
      <x:c r="T741" s="76" t="str">
        <x:f>IF(A741="","",IF(COUNTIF($A$7:$A$1006,A741)&gt;1,"Possible Duplicate","Unique"))</x:f>
      </x:c>
      <x:c r="U741" s="13"/>
      <x:c r="V741" s="13"/>
      <x:c r="W741" s="13"/>
      <x:c r="X741" s="14"/>
    </x:row>
    <x:row r="742">
      <x:c r="A742" s="13"/>
      <x:c r="B742" s="14"/>
      <x:c r="C742" s="76" t="str">
        <x:f>IF(B742="","",TEXT(B742,"mmm yyyy"))</x:f>
      </x:c>
      <x:c r="D742" s="13"/>
      <x:c r="E742" s="13"/>
      <x:c r="F742" s="13"/>
      <x:c r="G742" s="13"/>
      <x:c r="H742" s="13"/>
      <x:c r="I742" s="77"/>
      <x:c r="J742" s="77"/>
      <x:c r="K742" s="78" t="str">
        <x:f>IF(AND(I742="",J742=""),"",N(I742)-N(J742))</x:f>
      </x:c>
      <x:c r="L742" s="13"/>
      <x:c r="M742" s="76" t="str">
        <x:f>IF(E742="","",XLOOKUP(E742,'Lists &amp; COA'!$L$47:$L$95,'Lists &amp; COA'!$M$47:$M$95,""))</x:f>
      </x:c>
      <x:c r="N742" s="76" t="str">
        <x:f>IF(M742="","",IFERROR(VLOOKUP(M742,'Lists &amp; COA'!$A$6:$C$39,2,FALSE),"Review"))</x:f>
      </x:c>
      <x:c r="O742" s="76" t="str">
        <x:f>IF(OR(B742="",E742=""),"",IF(M742="","Review",IF(L742="","Review",IF(L742=M742,"No","Yes"))))</x:f>
      </x:c>
      <x:c r="P742" s="13"/>
      <x:c r="Q742" s="13"/>
      <x:c r="R742" s="13"/>
      <x:c r="S742" s="13"/>
      <x:c r="T742" s="76" t="str">
        <x:f>IF(A742="","",IF(COUNTIF($A$7:$A$1006,A742)&gt;1,"Possible Duplicate","Unique"))</x:f>
      </x:c>
      <x:c r="U742" s="13"/>
      <x:c r="V742" s="13"/>
      <x:c r="W742" s="13"/>
      <x:c r="X742" s="14"/>
    </x:row>
    <x:row r="743">
      <x:c r="A743" s="13"/>
      <x:c r="B743" s="14"/>
      <x:c r="C743" s="76" t="str">
        <x:f>IF(B743="","",TEXT(B743,"mmm yyyy"))</x:f>
      </x:c>
      <x:c r="D743" s="13"/>
      <x:c r="E743" s="13"/>
      <x:c r="F743" s="13"/>
      <x:c r="G743" s="13"/>
      <x:c r="H743" s="13"/>
      <x:c r="I743" s="77"/>
      <x:c r="J743" s="77"/>
      <x:c r="K743" s="78" t="str">
        <x:f>IF(AND(I743="",J743=""),"",N(I743)-N(J743))</x:f>
      </x:c>
      <x:c r="L743" s="13"/>
      <x:c r="M743" s="76" t="str">
        <x:f>IF(E743="","",XLOOKUP(E743,'Lists &amp; COA'!$L$47:$L$95,'Lists &amp; COA'!$M$47:$M$95,""))</x:f>
      </x:c>
      <x:c r="N743" s="76" t="str">
        <x:f>IF(M743="","",IFERROR(VLOOKUP(M743,'Lists &amp; COA'!$A$6:$C$39,2,FALSE),"Review"))</x:f>
      </x:c>
      <x:c r="O743" s="76" t="str">
        <x:f>IF(OR(B743="",E743=""),"",IF(M743="","Review",IF(L743="","Review",IF(L743=M743,"No","Yes"))))</x:f>
      </x:c>
      <x:c r="P743" s="13"/>
      <x:c r="Q743" s="13"/>
      <x:c r="R743" s="13"/>
      <x:c r="S743" s="13"/>
      <x:c r="T743" s="76" t="str">
        <x:f>IF(A743="","",IF(COUNTIF($A$7:$A$1006,A743)&gt;1,"Possible Duplicate","Unique"))</x:f>
      </x:c>
      <x:c r="U743" s="13"/>
      <x:c r="V743" s="13"/>
      <x:c r="W743" s="13"/>
      <x:c r="X743" s="14"/>
    </x:row>
    <x:row r="744">
      <x:c r="A744" s="13"/>
      <x:c r="B744" s="14"/>
      <x:c r="C744" s="76" t="str">
        <x:f>IF(B744="","",TEXT(B744,"mmm yyyy"))</x:f>
      </x:c>
      <x:c r="D744" s="13"/>
      <x:c r="E744" s="13"/>
      <x:c r="F744" s="13"/>
      <x:c r="G744" s="13"/>
      <x:c r="H744" s="13"/>
      <x:c r="I744" s="77"/>
      <x:c r="J744" s="77"/>
      <x:c r="K744" s="78" t="str">
        <x:f>IF(AND(I744="",J744=""),"",N(I744)-N(J744))</x:f>
      </x:c>
      <x:c r="L744" s="13"/>
      <x:c r="M744" s="76" t="str">
        <x:f>IF(E744="","",XLOOKUP(E744,'Lists &amp; COA'!$L$47:$L$95,'Lists &amp; COA'!$M$47:$M$95,""))</x:f>
      </x:c>
      <x:c r="N744" s="76" t="str">
        <x:f>IF(M744="","",IFERROR(VLOOKUP(M744,'Lists &amp; COA'!$A$6:$C$39,2,FALSE),"Review"))</x:f>
      </x:c>
      <x:c r="O744" s="76" t="str">
        <x:f>IF(OR(B744="",E744=""),"",IF(M744="","Review",IF(L744="","Review",IF(L744=M744,"No","Yes"))))</x:f>
      </x:c>
      <x:c r="P744" s="13"/>
      <x:c r="Q744" s="13"/>
      <x:c r="R744" s="13"/>
      <x:c r="S744" s="13"/>
      <x:c r="T744" s="76" t="str">
        <x:f>IF(A744="","",IF(COUNTIF($A$7:$A$1006,A744)&gt;1,"Possible Duplicate","Unique"))</x:f>
      </x:c>
      <x:c r="U744" s="13"/>
      <x:c r="V744" s="13"/>
      <x:c r="W744" s="13"/>
      <x:c r="X744" s="14"/>
    </x:row>
    <x:row r="745">
      <x:c r="A745" s="13"/>
      <x:c r="B745" s="14"/>
      <x:c r="C745" s="76" t="str">
        <x:f>IF(B745="","",TEXT(B745,"mmm yyyy"))</x:f>
      </x:c>
      <x:c r="D745" s="13"/>
      <x:c r="E745" s="13"/>
      <x:c r="F745" s="13"/>
      <x:c r="G745" s="13"/>
      <x:c r="H745" s="13"/>
      <x:c r="I745" s="77"/>
      <x:c r="J745" s="77"/>
      <x:c r="K745" s="78" t="str">
        <x:f>IF(AND(I745="",J745=""),"",N(I745)-N(J745))</x:f>
      </x:c>
      <x:c r="L745" s="13"/>
      <x:c r="M745" s="76" t="str">
        <x:f>IF(E745="","",XLOOKUP(E745,'Lists &amp; COA'!$L$47:$L$95,'Lists &amp; COA'!$M$47:$M$95,""))</x:f>
      </x:c>
      <x:c r="N745" s="76" t="str">
        <x:f>IF(M745="","",IFERROR(VLOOKUP(M745,'Lists &amp; COA'!$A$6:$C$39,2,FALSE),"Review"))</x:f>
      </x:c>
      <x:c r="O745" s="76" t="str">
        <x:f>IF(OR(B745="",E745=""),"",IF(M745="","Review",IF(L745="","Review",IF(L745=M745,"No","Yes"))))</x:f>
      </x:c>
      <x:c r="P745" s="13"/>
      <x:c r="Q745" s="13"/>
      <x:c r="R745" s="13"/>
      <x:c r="S745" s="13"/>
      <x:c r="T745" s="76" t="str">
        <x:f>IF(A745="","",IF(COUNTIF($A$7:$A$1006,A745)&gt;1,"Possible Duplicate","Unique"))</x:f>
      </x:c>
      <x:c r="U745" s="13"/>
      <x:c r="V745" s="13"/>
      <x:c r="W745" s="13"/>
      <x:c r="X745" s="14"/>
    </x:row>
    <x:row r="746">
      <x:c r="A746" s="13"/>
      <x:c r="B746" s="14"/>
      <x:c r="C746" s="76" t="str">
        <x:f>IF(B746="","",TEXT(B746,"mmm yyyy"))</x:f>
      </x:c>
      <x:c r="D746" s="13"/>
      <x:c r="E746" s="13"/>
      <x:c r="F746" s="13"/>
      <x:c r="G746" s="13"/>
      <x:c r="H746" s="13"/>
      <x:c r="I746" s="77"/>
      <x:c r="J746" s="77"/>
      <x:c r="K746" s="78" t="str">
        <x:f>IF(AND(I746="",J746=""),"",N(I746)-N(J746))</x:f>
      </x:c>
      <x:c r="L746" s="13"/>
      <x:c r="M746" s="76" t="str">
        <x:f>IF(E746="","",XLOOKUP(E746,'Lists &amp; COA'!$L$47:$L$95,'Lists &amp; COA'!$M$47:$M$95,""))</x:f>
      </x:c>
      <x:c r="N746" s="76" t="str">
        <x:f>IF(M746="","",IFERROR(VLOOKUP(M746,'Lists &amp; COA'!$A$6:$C$39,2,FALSE),"Review"))</x:f>
      </x:c>
      <x:c r="O746" s="76" t="str">
        <x:f>IF(OR(B746="",E746=""),"",IF(M746="","Review",IF(L746="","Review",IF(L746=M746,"No","Yes"))))</x:f>
      </x:c>
      <x:c r="P746" s="13"/>
      <x:c r="Q746" s="13"/>
      <x:c r="R746" s="13"/>
      <x:c r="S746" s="13"/>
      <x:c r="T746" s="76" t="str">
        <x:f>IF(A746="","",IF(COUNTIF($A$7:$A$1006,A746)&gt;1,"Possible Duplicate","Unique"))</x:f>
      </x:c>
      <x:c r="U746" s="13"/>
      <x:c r="V746" s="13"/>
      <x:c r="W746" s="13"/>
      <x:c r="X746" s="14"/>
    </x:row>
    <x:row r="747">
      <x:c r="A747" s="13"/>
      <x:c r="B747" s="14"/>
      <x:c r="C747" s="76" t="str">
        <x:f>IF(B747="","",TEXT(B747,"mmm yyyy"))</x:f>
      </x:c>
      <x:c r="D747" s="13"/>
      <x:c r="E747" s="13"/>
      <x:c r="F747" s="13"/>
      <x:c r="G747" s="13"/>
      <x:c r="H747" s="13"/>
      <x:c r="I747" s="77"/>
      <x:c r="J747" s="77"/>
      <x:c r="K747" s="78" t="str">
        <x:f>IF(AND(I747="",J747=""),"",N(I747)-N(J747))</x:f>
      </x:c>
      <x:c r="L747" s="13"/>
      <x:c r="M747" s="76" t="str">
        <x:f>IF(E747="","",XLOOKUP(E747,'Lists &amp; COA'!$L$47:$L$95,'Lists &amp; COA'!$M$47:$M$95,""))</x:f>
      </x:c>
      <x:c r="N747" s="76" t="str">
        <x:f>IF(M747="","",IFERROR(VLOOKUP(M747,'Lists &amp; COA'!$A$6:$C$39,2,FALSE),"Review"))</x:f>
      </x:c>
      <x:c r="O747" s="76" t="str">
        <x:f>IF(OR(B747="",E747=""),"",IF(M747="","Review",IF(L747="","Review",IF(L747=M747,"No","Yes"))))</x:f>
      </x:c>
      <x:c r="P747" s="13"/>
      <x:c r="Q747" s="13"/>
      <x:c r="R747" s="13"/>
      <x:c r="S747" s="13"/>
      <x:c r="T747" s="76" t="str">
        <x:f>IF(A747="","",IF(COUNTIF($A$7:$A$1006,A747)&gt;1,"Possible Duplicate","Unique"))</x:f>
      </x:c>
      <x:c r="U747" s="13"/>
      <x:c r="V747" s="13"/>
      <x:c r="W747" s="13"/>
      <x:c r="X747" s="14"/>
    </x:row>
    <x:row r="748">
      <x:c r="A748" s="13"/>
      <x:c r="B748" s="14"/>
      <x:c r="C748" s="76" t="str">
        <x:f>IF(B748="","",TEXT(B748,"mmm yyyy"))</x:f>
      </x:c>
      <x:c r="D748" s="13"/>
      <x:c r="E748" s="13"/>
      <x:c r="F748" s="13"/>
      <x:c r="G748" s="13"/>
      <x:c r="H748" s="13"/>
      <x:c r="I748" s="77"/>
      <x:c r="J748" s="77"/>
      <x:c r="K748" s="78" t="str">
        <x:f>IF(AND(I748="",J748=""),"",N(I748)-N(J748))</x:f>
      </x:c>
      <x:c r="L748" s="13"/>
      <x:c r="M748" s="76" t="str">
        <x:f>IF(E748="","",XLOOKUP(E748,'Lists &amp; COA'!$L$47:$L$95,'Lists &amp; COA'!$M$47:$M$95,""))</x:f>
      </x:c>
      <x:c r="N748" s="76" t="str">
        <x:f>IF(M748="","",IFERROR(VLOOKUP(M748,'Lists &amp; COA'!$A$6:$C$39,2,FALSE),"Review"))</x:f>
      </x:c>
      <x:c r="O748" s="76" t="str">
        <x:f>IF(OR(B748="",E748=""),"",IF(M748="","Review",IF(L748="","Review",IF(L748=M748,"No","Yes"))))</x:f>
      </x:c>
      <x:c r="P748" s="13"/>
      <x:c r="Q748" s="13"/>
      <x:c r="R748" s="13"/>
      <x:c r="S748" s="13"/>
      <x:c r="T748" s="76" t="str">
        <x:f>IF(A748="","",IF(COUNTIF($A$7:$A$1006,A748)&gt;1,"Possible Duplicate","Unique"))</x:f>
      </x:c>
      <x:c r="U748" s="13"/>
      <x:c r="V748" s="13"/>
      <x:c r="W748" s="13"/>
      <x:c r="X748" s="14"/>
    </x:row>
    <x:row r="749">
      <x:c r="A749" s="13"/>
      <x:c r="B749" s="14"/>
      <x:c r="C749" s="76" t="str">
        <x:f>IF(B749="","",TEXT(B749,"mmm yyyy"))</x:f>
      </x:c>
      <x:c r="D749" s="13"/>
      <x:c r="E749" s="13"/>
      <x:c r="F749" s="13"/>
      <x:c r="G749" s="13"/>
      <x:c r="H749" s="13"/>
      <x:c r="I749" s="77"/>
      <x:c r="J749" s="77"/>
      <x:c r="K749" s="78" t="str">
        <x:f>IF(AND(I749="",J749=""),"",N(I749)-N(J749))</x:f>
      </x:c>
      <x:c r="L749" s="13"/>
      <x:c r="M749" s="76" t="str">
        <x:f>IF(E749="","",XLOOKUP(E749,'Lists &amp; COA'!$L$47:$L$95,'Lists &amp; COA'!$M$47:$M$95,""))</x:f>
      </x:c>
      <x:c r="N749" s="76" t="str">
        <x:f>IF(M749="","",IFERROR(VLOOKUP(M749,'Lists &amp; COA'!$A$6:$C$39,2,FALSE),"Review"))</x:f>
      </x:c>
      <x:c r="O749" s="76" t="str">
        <x:f>IF(OR(B749="",E749=""),"",IF(M749="","Review",IF(L749="","Review",IF(L749=M749,"No","Yes"))))</x:f>
      </x:c>
      <x:c r="P749" s="13"/>
      <x:c r="Q749" s="13"/>
      <x:c r="R749" s="13"/>
      <x:c r="S749" s="13"/>
      <x:c r="T749" s="76" t="str">
        <x:f>IF(A749="","",IF(COUNTIF($A$7:$A$1006,A749)&gt;1,"Possible Duplicate","Unique"))</x:f>
      </x:c>
      <x:c r="U749" s="13"/>
      <x:c r="V749" s="13"/>
      <x:c r="W749" s="13"/>
      <x:c r="X749" s="14"/>
    </x:row>
    <x:row r="750">
      <x:c r="A750" s="13"/>
      <x:c r="B750" s="14"/>
      <x:c r="C750" s="76" t="str">
        <x:f>IF(B750="","",TEXT(B750,"mmm yyyy"))</x:f>
      </x:c>
      <x:c r="D750" s="13"/>
      <x:c r="E750" s="13"/>
      <x:c r="F750" s="13"/>
      <x:c r="G750" s="13"/>
      <x:c r="H750" s="13"/>
      <x:c r="I750" s="77"/>
      <x:c r="J750" s="77"/>
      <x:c r="K750" s="78" t="str">
        <x:f>IF(AND(I750="",J750=""),"",N(I750)-N(J750))</x:f>
      </x:c>
      <x:c r="L750" s="13"/>
      <x:c r="M750" s="76" t="str">
        <x:f>IF(E750="","",XLOOKUP(E750,'Lists &amp; COA'!$L$47:$L$95,'Lists &amp; COA'!$M$47:$M$95,""))</x:f>
      </x:c>
      <x:c r="N750" s="76" t="str">
        <x:f>IF(M750="","",IFERROR(VLOOKUP(M750,'Lists &amp; COA'!$A$6:$C$39,2,FALSE),"Review"))</x:f>
      </x:c>
      <x:c r="O750" s="76" t="str">
        <x:f>IF(OR(B750="",E750=""),"",IF(M750="","Review",IF(L750="","Review",IF(L750=M750,"No","Yes"))))</x:f>
      </x:c>
      <x:c r="P750" s="13"/>
      <x:c r="Q750" s="13"/>
      <x:c r="R750" s="13"/>
      <x:c r="S750" s="13"/>
      <x:c r="T750" s="76" t="str">
        <x:f>IF(A750="","",IF(COUNTIF($A$7:$A$1006,A750)&gt;1,"Possible Duplicate","Unique"))</x:f>
      </x:c>
      <x:c r="U750" s="13"/>
      <x:c r="V750" s="13"/>
      <x:c r="W750" s="13"/>
      <x:c r="X750" s="14"/>
    </x:row>
    <x:row r="751">
      <x:c r="A751" s="13"/>
      <x:c r="B751" s="14"/>
      <x:c r="C751" s="76" t="str">
        <x:f>IF(B751="","",TEXT(B751,"mmm yyyy"))</x:f>
      </x:c>
      <x:c r="D751" s="13"/>
      <x:c r="E751" s="13"/>
      <x:c r="F751" s="13"/>
      <x:c r="G751" s="13"/>
      <x:c r="H751" s="13"/>
      <x:c r="I751" s="77"/>
      <x:c r="J751" s="77"/>
      <x:c r="K751" s="78" t="str">
        <x:f>IF(AND(I751="",J751=""),"",N(I751)-N(J751))</x:f>
      </x:c>
      <x:c r="L751" s="13"/>
      <x:c r="M751" s="76" t="str">
        <x:f>IF(E751="","",XLOOKUP(E751,'Lists &amp; COA'!$L$47:$L$95,'Lists &amp; COA'!$M$47:$M$95,""))</x:f>
      </x:c>
      <x:c r="N751" s="76" t="str">
        <x:f>IF(M751="","",IFERROR(VLOOKUP(M751,'Lists &amp; COA'!$A$6:$C$39,2,FALSE),"Review"))</x:f>
      </x:c>
      <x:c r="O751" s="76" t="str">
        <x:f>IF(OR(B751="",E751=""),"",IF(M751="","Review",IF(L751="","Review",IF(L751=M751,"No","Yes"))))</x:f>
      </x:c>
      <x:c r="P751" s="13"/>
      <x:c r="Q751" s="13"/>
      <x:c r="R751" s="13"/>
      <x:c r="S751" s="13"/>
      <x:c r="T751" s="76" t="str">
        <x:f>IF(A751="","",IF(COUNTIF($A$7:$A$1006,A751)&gt;1,"Possible Duplicate","Unique"))</x:f>
      </x:c>
      <x:c r="U751" s="13"/>
      <x:c r="V751" s="13"/>
      <x:c r="W751" s="13"/>
      <x:c r="X751" s="14"/>
    </x:row>
    <x:row r="752">
      <x:c r="A752" s="13"/>
      <x:c r="B752" s="14"/>
      <x:c r="C752" s="76" t="str">
        <x:f>IF(B752="","",TEXT(B752,"mmm yyyy"))</x:f>
      </x:c>
      <x:c r="D752" s="13"/>
      <x:c r="E752" s="13"/>
      <x:c r="F752" s="13"/>
      <x:c r="G752" s="13"/>
      <x:c r="H752" s="13"/>
      <x:c r="I752" s="77"/>
      <x:c r="J752" s="77"/>
      <x:c r="K752" s="78" t="str">
        <x:f>IF(AND(I752="",J752=""),"",N(I752)-N(J752))</x:f>
      </x:c>
      <x:c r="L752" s="13"/>
      <x:c r="M752" s="76" t="str">
        <x:f>IF(E752="","",XLOOKUP(E752,'Lists &amp; COA'!$L$47:$L$95,'Lists &amp; COA'!$M$47:$M$95,""))</x:f>
      </x:c>
      <x:c r="N752" s="76" t="str">
        <x:f>IF(M752="","",IFERROR(VLOOKUP(M752,'Lists &amp; COA'!$A$6:$C$39,2,FALSE),"Review"))</x:f>
      </x:c>
      <x:c r="O752" s="76" t="str">
        <x:f>IF(OR(B752="",E752=""),"",IF(M752="","Review",IF(L752="","Review",IF(L752=M752,"No","Yes"))))</x:f>
      </x:c>
      <x:c r="P752" s="13"/>
      <x:c r="Q752" s="13"/>
      <x:c r="R752" s="13"/>
      <x:c r="S752" s="13"/>
      <x:c r="T752" s="76" t="str">
        <x:f>IF(A752="","",IF(COUNTIF($A$7:$A$1006,A752)&gt;1,"Possible Duplicate","Unique"))</x:f>
      </x:c>
      <x:c r="U752" s="13"/>
      <x:c r="V752" s="13"/>
      <x:c r="W752" s="13"/>
      <x:c r="X752" s="14"/>
    </x:row>
    <x:row r="753">
      <x:c r="A753" s="13"/>
      <x:c r="B753" s="14"/>
      <x:c r="C753" s="76" t="str">
        <x:f>IF(B753="","",TEXT(B753,"mmm yyyy"))</x:f>
      </x:c>
      <x:c r="D753" s="13"/>
      <x:c r="E753" s="13"/>
      <x:c r="F753" s="13"/>
      <x:c r="G753" s="13"/>
      <x:c r="H753" s="13"/>
      <x:c r="I753" s="77"/>
      <x:c r="J753" s="77"/>
      <x:c r="K753" s="78" t="str">
        <x:f>IF(AND(I753="",J753=""),"",N(I753)-N(J753))</x:f>
      </x:c>
      <x:c r="L753" s="13"/>
      <x:c r="M753" s="76" t="str">
        <x:f>IF(E753="","",XLOOKUP(E753,'Lists &amp; COA'!$L$47:$L$95,'Lists &amp; COA'!$M$47:$M$95,""))</x:f>
      </x:c>
      <x:c r="N753" s="76" t="str">
        <x:f>IF(M753="","",IFERROR(VLOOKUP(M753,'Lists &amp; COA'!$A$6:$C$39,2,FALSE),"Review"))</x:f>
      </x:c>
      <x:c r="O753" s="76" t="str">
        <x:f>IF(OR(B753="",E753=""),"",IF(M753="","Review",IF(L753="","Review",IF(L753=M753,"No","Yes"))))</x:f>
      </x:c>
      <x:c r="P753" s="13"/>
      <x:c r="Q753" s="13"/>
      <x:c r="R753" s="13"/>
      <x:c r="S753" s="13"/>
      <x:c r="T753" s="76" t="str">
        <x:f>IF(A753="","",IF(COUNTIF($A$7:$A$1006,A753)&gt;1,"Possible Duplicate","Unique"))</x:f>
      </x:c>
      <x:c r="U753" s="13"/>
      <x:c r="V753" s="13"/>
      <x:c r="W753" s="13"/>
      <x:c r="X753" s="14"/>
    </x:row>
    <x:row r="754">
      <x:c r="A754" s="13"/>
      <x:c r="B754" s="14"/>
      <x:c r="C754" s="76" t="str">
        <x:f>IF(B754="","",TEXT(B754,"mmm yyyy"))</x:f>
      </x:c>
      <x:c r="D754" s="13"/>
      <x:c r="E754" s="13"/>
      <x:c r="F754" s="13"/>
      <x:c r="G754" s="13"/>
      <x:c r="H754" s="13"/>
      <x:c r="I754" s="77"/>
      <x:c r="J754" s="77"/>
      <x:c r="K754" s="78" t="str">
        <x:f>IF(AND(I754="",J754=""),"",N(I754)-N(J754))</x:f>
      </x:c>
      <x:c r="L754" s="13"/>
      <x:c r="M754" s="76" t="str">
        <x:f>IF(E754="","",XLOOKUP(E754,'Lists &amp; COA'!$L$47:$L$95,'Lists &amp; COA'!$M$47:$M$95,""))</x:f>
      </x:c>
      <x:c r="N754" s="76" t="str">
        <x:f>IF(M754="","",IFERROR(VLOOKUP(M754,'Lists &amp; COA'!$A$6:$C$39,2,FALSE),"Review"))</x:f>
      </x:c>
      <x:c r="O754" s="76" t="str">
        <x:f>IF(OR(B754="",E754=""),"",IF(M754="","Review",IF(L754="","Review",IF(L754=M754,"No","Yes"))))</x:f>
      </x:c>
      <x:c r="P754" s="13"/>
      <x:c r="Q754" s="13"/>
      <x:c r="R754" s="13"/>
      <x:c r="S754" s="13"/>
      <x:c r="T754" s="76" t="str">
        <x:f>IF(A754="","",IF(COUNTIF($A$7:$A$1006,A754)&gt;1,"Possible Duplicate","Unique"))</x:f>
      </x:c>
      <x:c r="U754" s="13"/>
      <x:c r="V754" s="13"/>
      <x:c r="W754" s="13"/>
      <x:c r="X754" s="14"/>
    </x:row>
    <x:row r="755">
      <x:c r="A755" s="13"/>
      <x:c r="B755" s="14"/>
      <x:c r="C755" s="76" t="str">
        <x:f>IF(B755="","",TEXT(B755,"mmm yyyy"))</x:f>
      </x:c>
      <x:c r="D755" s="13"/>
      <x:c r="E755" s="13"/>
      <x:c r="F755" s="13"/>
      <x:c r="G755" s="13"/>
      <x:c r="H755" s="13"/>
      <x:c r="I755" s="77"/>
      <x:c r="J755" s="77"/>
      <x:c r="K755" s="78" t="str">
        <x:f>IF(AND(I755="",J755=""),"",N(I755)-N(J755))</x:f>
      </x:c>
      <x:c r="L755" s="13"/>
      <x:c r="M755" s="76" t="str">
        <x:f>IF(E755="","",XLOOKUP(E755,'Lists &amp; COA'!$L$47:$L$95,'Lists &amp; COA'!$M$47:$M$95,""))</x:f>
      </x:c>
      <x:c r="N755" s="76" t="str">
        <x:f>IF(M755="","",IFERROR(VLOOKUP(M755,'Lists &amp; COA'!$A$6:$C$39,2,FALSE),"Review"))</x:f>
      </x:c>
      <x:c r="O755" s="76" t="str">
        <x:f>IF(OR(B755="",E755=""),"",IF(M755="","Review",IF(L755="","Review",IF(L755=M755,"No","Yes"))))</x:f>
      </x:c>
      <x:c r="P755" s="13"/>
      <x:c r="Q755" s="13"/>
      <x:c r="R755" s="13"/>
      <x:c r="S755" s="13"/>
      <x:c r="T755" s="76" t="str">
        <x:f>IF(A755="","",IF(COUNTIF($A$7:$A$1006,A755)&gt;1,"Possible Duplicate","Unique"))</x:f>
      </x:c>
      <x:c r="U755" s="13"/>
      <x:c r="V755" s="13"/>
      <x:c r="W755" s="13"/>
      <x:c r="X755" s="14"/>
    </x:row>
    <x:row r="756">
      <x:c r="A756" s="13"/>
      <x:c r="B756" s="14"/>
      <x:c r="C756" s="76" t="str">
        <x:f>IF(B756="","",TEXT(B756,"mmm yyyy"))</x:f>
      </x:c>
      <x:c r="D756" s="13"/>
      <x:c r="E756" s="13"/>
      <x:c r="F756" s="13"/>
      <x:c r="G756" s="13"/>
      <x:c r="H756" s="13"/>
      <x:c r="I756" s="77"/>
      <x:c r="J756" s="77"/>
      <x:c r="K756" s="78" t="str">
        <x:f>IF(AND(I756="",J756=""),"",N(I756)-N(J756))</x:f>
      </x:c>
      <x:c r="L756" s="13"/>
      <x:c r="M756" s="76" t="str">
        <x:f>IF(E756="","",XLOOKUP(E756,'Lists &amp; COA'!$L$47:$L$95,'Lists &amp; COA'!$M$47:$M$95,""))</x:f>
      </x:c>
      <x:c r="N756" s="76" t="str">
        <x:f>IF(M756="","",IFERROR(VLOOKUP(M756,'Lists &amp; COA'!$A$6:$C$39,2,FALSE),"Review"))</x:f>
      </x:c>
      <x:c r="O756" s="76" t="str">
        <x:f>IF(OR(B756="",E756=""),"",IF(M756="","Review",IF(L756="","Review",IF(L756=M756,"No","Yes"))))</x:f>
      </x:c>
      <x:c r="P756" s="13"/>
      <x:c r="Q756" s="13"/>
      <x:c r="R756" s="13"/>
      <x:c r="S756" s="13"/>
      <x:c r="T756" s="76" t="str">
        <x:f>IF(A756="","",IF(COUNTIF($A$7:$A$1006,A756)&gt;1,"Possible Duplicate","Unique"))</x:f>
      </x:c>
      <x:c r="U756" s="13"/>
      <x:c r="V756" s="13"/>
      <x:c r="W756" s="13"/>
      <x:c r="X756" s="14"/>
    </x:row>
    <x:row r="757">
      <x:c r="A757" s="13"/>
      <x:c r="B757" s="14"/>
      <x:c r="C757" s="76" t="str">
        <x:f>IF(B757="","",TEXT(B757,"mmm yyyy"))</x:f>
      </x:c>
      <x:c r="D757" s="13"/>
      <x:c r="E757" s="13"/>
      <x:c r="F757" s="13"/>
      <x:c r="G757" s="13"/>
      <x:c r="H757" s="13"/>
      <x:c r="I757" s="77"/>
      <x:c r="J757" s="77"/>
      <x:c r="K757" s="78" t="str">
        <x:f>IF(AND(I757="",J757=""),"",N(I757)-N(J757))</x:f>
      </x:c>
      <x:c r="L757" s="13"/>
      <x:c r="M757" s="76" t="str">
        <x:f>IF(E757="","",XLOOKUP(E757,'Lists &amp; COA'!$L$47:$L$95,'Lists &amp; COA'!$M$47:$M$95,""))</x:f>
      </x:c>
      <x:c r="N757" s="76" t="str">
        <x:f>IF(M757="","",IFERROR(VLOOKUP(M757,'Lists &amp; COA'!$A$6:$C$39,2,FALSE),"Review"))</x:f>
      </x:c>
      <x:c r="O757" s="76" t="str">
        <x:f>IF(OR(B757="",E757=""),"",IF(M757="","Review",IF(L757="","Review",IF(L757=M757,"No","Yes"))))</x:f>
      </x:c>
      <x:c r="P757" s="13"/>
      <x:c r="Q757" s="13"/>
      <x:c r="R757" s="13"/>
      <x:c r="S757" s="13"/>
      <x:c r="T757" s="76" t="str">
        <x:f>IF(A757="","",IF(COUNTIF($A$7:$A$1006,A757)&gt;1,"Possible Duplicate","Unique"))</x:f>
      </x:c>
      <x:c r="U757" s="13"/>
      <x:c r="V757" s="13"/>
      <x:c r="W757" s="13"/>
      <x:c r="X757" s="14"/>
    </x:row>
    <x:row r="758">
      <x:c r="A758" s="13"/>
      <x:c r="B758" s="14"/>
      <x:c r="C758" s="76" t="str">
        <x:f>IF(B758="","",TEXT(B758,"mmm yyyy"))</x:f>
      </x:c>
      <x:c r="D758" s="13"/>
      <x:c r="E758" s="13"/>
      <x:c r="F758" s="13"/>
      <x:c r="G758" s="13"/>
      <x:c r="H758" s="13"/>
      <x:c r="I758" s="77"/>
      <x:c r="J758" s="77"/>
      <x:c r="K758" s="78" t="str">
        <x:f>IF(AND(I758="",J758=""),"",N(I758)-N(J758))</x:f>
      </x:c>
      <x:c r="L758" s="13"/>
      <x:c r="M758" s="76" t="str">
        <x:f>IF(E758="","",XLOOKUP(E758,'Lists &amp; COA'!$L$47:$L$95,'Lists &amp; COA'!$M$47:$M$95,""))</x:f>
      </x:c>
      <x:c r="N758" s="76" t="str">
        <x:f>IF(M758="","",IFERROR(VLOOKUP(M758,'Lists &amp; COA'!$A$6:$C$39,2,FALSE),"Review"))</x:f>
      </x:c>
      <x:c r="O758" s="76" t="str">
        <x:f>IF(OR(B758="",E758=""),"",IF(M758="","Review",IF(L758="","Review",IF(L758=M758,"No","Yes"))))</x:f>
      </x:c>
      <x:c r="P758" s="13"/>
      <x:c r="Q758" s="13"/>
      <x:c r="R758" s="13"/>
      <x:c r="S758" s="13"/>
      <x:c r="T758" s="76" t="str">
        <x:f>IF(A758="","",IF(COUNTIF($A$7:$A$1006,A758)&gt;1,"Possible Duplicate","Unique"))</x:f>
      </x:c>
      <x:c r="U758" s="13"/>
      <x:c r="V758" s="13"/>
      <x:c r="W758" s="13"/>
      <x:c r="X758" s="14"/>
    </x:row>
    <x:row r="759">
      <x:c r="A759" s="13"/>
      <x:c r="B759" s="14"/>
      <x:c r="C759" s="76" t="str">
        <x:f>IF(B759="","",TEXT(B759,"mmm yyyy"))</x:f>
      </x:c>
      <x:c r="D759" s="13"/>
      <x:c r="E759" s="13"/>
      <x:c r="F759" s="13"/>
      <x:c r="G759" s="13"/>
      <x:c r="H759" s="13"/>
      <x:c r="I759" s="77"/>
      <x:c r="J759" s="77"/>
      <x:c r="K759" s="78" t="str">
        <x:f>IF(AND(I759="",J759=""),"",N(I759)-N(J759))</x:f>
      </x:c>
      <x:c r="L759" s="13"/>
      <x:c r="M759" s="76" t="str">
        <x:f>IF(E759="","",XLOOKUP(E759,'Lists &amp; COA'!$L$47:$L$95,'Lists &amp; COA'!$M$47:$M$95,""))</x:f>
      </x:c>
      <x:c r="N759" s="76" t="str">
        <x:f>IF(M759="","",IFERROR(VLOOKUP(M759,'Lists &amp; COA'!$A$6:$C$39,2,FALSE),"Review"))</x:f>
      </x:c>
      <x:c r="O759" s="76" t="str">
        <x:f>IF(OR(B759="",E759=""),"",IF(M759="","Review",IF(L759="","Review",IF(L759=M759,"No","Yes"))))</x:f>
      </x:c>
      <x:c r="P759" s="13"/>
      <x:c r="Q759" s="13"/>
      <x:c r="R759" s="13"/>
      <x:c r="S759" s="13"/>
      <x:c r="T759" s="76" t="str">
        <x:f>IF(A759="","",IF(COUNTIF($A$7:$A$1006,A759)&gt;1,"Possible Duplicate","Unique"))</x:f>
      </x:c>
      <x:c r="U759" s="13"/>
      <x:c r="V759" s="13"/>
      <x:c r="W759" s="13"/>
      <x:c r="X759" s="14"/>
    </x:row>
    <x:row r="760">
      <x:c r="A760" s="13"/>
      <x:c r="B760" s="14"/>
      <x:c r="C760" s="76" t="str">
        <x:f>IF(B760="","",TEXT(B760,"mmm yyyy"))</x:f>
      </x:c>
      <x:c r="D760" s="13"/>
      <x:c r="E760" s="13"/>
      <x:c r="F760" s="13"/>
      <x:c r="G760" s="13"/>
      <x:c r="H760" s="13"/>
      <x:c r="I760" s="77"/>
      <x:c r="J760" s="77"/>
      <x:c r="K760" s="78" t="str">
        <x:f>IF(AND(I760="",J760=""),"",N(I760)-N(J760))</x:f>
      </x:c>
      <x:c r="L760" s="13"/>
      <x:c r="M760" s="76" t="str">
        <x:f>IF(E760="","",XLOOKUP(E760,'Lists &amp; COA'!$L$47:$L$95,'Lists &amp; COA'!$M$47:$M$95,""))</x:f>
      </x:c>
      <x:c r="N760" s="76" t="str">
        <x:f>IF(M760="","",IFERROR(VLOOKUP(M760,'Lists &amp; COA'!$A$6:$C$39,2,FALSE),"Review"))</x:f>
      </x:c>
      <x:c r="O760" s="76" t="str">
        <x:f>IF(OR(B760="",E760=""),"",IF(M760="","Review",IF(L760="","Review",IF(L760=M760,"No","Yes"))))</x:f>
      </x:c>
      <x:c r="P760" s="13"/>
      <x:c r="Q760" s="13"/>
      <x:c r="R760" s="13"/>
      <x:c r="S760" s="13"/>
      <x:c r="T760" s="76" t="str">
        <x:f>IF(A760="","",IF(COUNTIF($A$7:$A$1006,A760)&gt;1,"Possible Duplicate","Unique"))</x:f>
      </x:c>
      <x:c r="U760" s="13"/>
      <x:c r="V760" s="13"/>
      <x:c r="W760" s="13"/>
      <x:c r="X760" s="14"/>
    </x:row>
    <x:row r="761">
      <x:c r="A761" s="13"/>
      <x:c r="B761" s="14"/>
      <x:c r="C761" s="76" t="str">
        <x:f>IF(B761="","",TEXT(B761,"mmm yyyy"))</x:f>
      </x:c>
      <x:c r="D761" s="13"/>
      <x:c r="E761" s="13"/>
      <x:c r="F761" s="13"/>
      <x:c r="G761" s="13"/>
      <x:c r="H761" s="13"/>
      <x:c r="I761" s="77"/>
      <x:c r="J761" s="77"/>
      <x:c r="K761" s="78" t="str">
        <x:f>IF(AND(I761="",J761=""),"",N(I761)-N(J761))</x:f>
      </x:c>
      <x:c r="L761" s="13"/>
      <x:c r="M761" s="76" t="str">
        <x:f>IF(E761="","",XLOOKUP(E761,'Lists &amp; COA'!$L$47:$L$95,'Lists &amp; COA'!$M$47:$M$95,""))</x:f>
      </x:c>
      <x:c r="N761" s="76" t="str">
        <x:f>IF(M761="","",IFERROR(VLOOKUP(M761,'Lists &amp; COA'!$A$6:$C$39,2,FALSE),"Review"))</x:f>
      </x:c>
      <x:c r="O761" s="76" t="str">
        <x:f>IF(OR(B761="",E761=""),"",IF(M761="","Review",IF(L761="","Review",IF(L761=M761,"No","Yes"))))</x:f>
      </x:c>
      <x:c r="P761" s="13"/>
      <x:c r="Q761" s="13"/>
      <x:c r="R761" s="13"/>
      <x:c r="S761" s="13"/>
      <x:c r="T761" s="76" t="str">
        <x:f>IF(A761="","",IF(COUNTIF($A$7:$A$1006,A761)&gt;1,"Possible Duplicate","Unique"))</x:f>
      </x:c>
      <x:c r="U761" s="13"/>
      <x:c r="V761" s="13"/>
      <x:c r="W761" s="13"/>
      <x:c r="X761" s="14"/>
    </x:row>
    <x:row r="762">
      <x:c r="A762" s="13"/>
      <x:c r="B762" s="14"/>
      <x:c r="C762" s="76" t="str">
        <x:f>IF(B762="","",TEXT(B762,"mmm yyyy"))</x:f>
      </x:c>
      <x:c r="D762" s="13"/>
      <x:c r="E762" s="13"/>
      <x:c r="F762" s="13"/>
      <x:c r="G762" s="13"/>
      <x:c r="H762" s="13"/>
      <x:c r="I762" s="77"/>
      <x:c r="J762" s="77"/>
      <x:c r="K762" s="78" t="str">
        <x:f>IF(AND(I762="",J762=""),"",N(I762)-N(J762))</x:f>
      </x:c>
      <x:c r="L762" s="13"/>
      <x:c r="M762" s="76" t="str">
        <x:f>IF(E762="","",XLOOKUP(E762,'Lists &amp; COA'!$L$47:$L$95,'Lists &amp; COA'!$M$47:$M$95,""))</x:f>
      </x:c>
      <x:c r="N762" s="76" t="str">
        <x:f>IF(M762="","",IFERROR(VLOOKUP(M762,'Lists &amp; COA'!$A$6:$C$39,2,FALSE),"Review"))</x:f>
      </x:c>
      <x:c r="O762" s="76" t="str">
        <x:f>IF(OR(B762="",E762=""),"",IF(M762="","Review",IF(L762="","Review",IF(L762=M762,"No","Yes"))))</x:f>
      </x:c>
      <x:c r="P762" s="13"/>
      <x:c r="Q762" s="13"/>
      <x:c r="R762" s="13"/>
      <x:c r="S762" s="13"/>
      <x:c r="T762" s="76" t="str">
        <x:f>IF(A762="","",IF(COUNTIF($A$7:$A$1006,A762)&gt;1,"Possible Duplicate","Unique"))</x:f>
      </x:c>
      <x:c r="U762" s="13"/>
      <x:c r="V762" s="13"/>
      <x:c r="W762" s="13"/>
      <x:c r="X762" s="14"/>
    </x:row>
    <x:row r="763">
      <x:c r="A763" s="13"/>
      <x:c r="B763" s="14"/>
      <x:c r="C763" s="76" t="str">
        <x:f>IF(B763="","",TEXT(B763,"mmm yyyy"))</x:f>
      </x:c>
      <x:c r="D763" s="13"/>
      <x:c r="E763" s="13"/>
      <x:c r="F763" s="13"/>
      <x:c r="G763" s="13"/>
      <x:c r="H763" s="13"/>
      <x:c r="I763" s="77"/>
      <x:c r="J763" s="77"/>
      <x:c r="K763" s="78" t="str">
        <x:f>IF(AND(I763="",J763=""),"",N(I763)-N(J763))</x:f>
      </x:c>
      <x:c r="L763" s="13"/>
      <x:c r="M763" s="76" t="str">
        <x:f>IF(E763="","",XLOOKUP(E763,'Lists &amp; COA'!$L$47:$L$95,'Lists &amp; COA'!$M$47:$M$95,""))</x:f>
      </x:c>
      <x:c r="N763" s="76" t="str">
        <x:f>IF(M763="","",IFERROR(VLOOKUP(M763,'Lists &amp; COA'!$A$6:$C$39,2,FALSE),"Review"))</x:f>
      </x:c>
      <x:c r="O763" s="76" t="str">
        <x:f>IF(OR(B763="",E763=""),"",IF(M763="","Review",IF(L763="","Review",IF(L763=M763,"No","Yes"))))</x:f>
      </x:c>
      <x:c r="P763" s="13"/>
      <x:c r="Q763" s="13"/>
      <x:c r="R763" s="13"/>
      <x:c r="S763" s="13"/>
      <x:c r="T763" s="76" t="str">
        <x:f>IF(A763="","",IF(COUNTIF($A$7:$A$1006,A763)&gt;1,"Possible Duplicate","Unique"))</x:f>
      </x:c>
      <x:c r="U763" s="13"/>
      <x:c r="V763" s="13"/>
      <x:c r="W763" s="13"/>
      <x:c r="X763" s="14"/>
    </x:row>
    <x:row r="764">
      <x:c r="A764" s="13"/>
      <x:c r="B764" s="14"/>
      <x:c r="C764" s="76" t="str">
        <x:f>IF(B764="","",TEXT(B764,"mmm yyyy"))</x:f>
      </x:c>
      <x:c r="D764" s="13"/>
      <x:c r="E764" s="13"/>
      <x:c r="F764" s="13"/>
      <x:c r="G764" s="13"/>
      <x:c r="H764" s="13"/>
      <x:c r="I764" s="77"/>
      <x:c r="J764" s="77"/>
      <x:c r="K764" s="78" t="str">
        <x:f>IF(AND(I764="",J764=""),"",N(I764)-N(J764))</x:f>
      </x:c>
      <x:c r="L764" s="13"/>
      <x:c r="M764" s="76" t="str">
        <x:f>IF(E764="","",XLOOKUP(E764,'Lists &amp; COA'!$L$47:$L$95,'Lists &amp; COA'!$M$47:$M$95,""))</x:f>
      </x:c>
      <x:c r="N764" s="76" t="str">
        <x:f>IF(M764="","",IFERROR(VLOOKUP(M764,'Lists &amp; COA'!$A$6:$C$39,2,FALSE),"Review"))</x:f>
      </x:c>
      <x:c r="O764" s="76" t="str">
        <x:f>IF(OR(B764="",E764=""),"",IF(M764="","Review",IF(L764="","Review",IF(L764=M764,"No","Yes"))))</x:f>
      </x:c>
      <x:c r="P764" s="13"/>
      <x:c r="Q764" s="13"/>
      <x:c r="R764" s="13"/>
      <x:c r="S764" s="13"/>
      <x:c r="T764" s="76" t="str">
        <x:f>IF(A764="","",IF(COUNTIF($A$7:$A$1006,A764)&gt;1,"Possible Duplicate","Unique"))</x:f>
      </x:c>
      <x:c r="U764" s="13"/>
      <x:c r="V764" s="13"/>
      <x:c r="W764" s="13"/>
      <x:c r="X764" s="14"/>
    </x:row>
    <x:row r="765">
      <x:c r="A765" s="13"/>
      <x:c r="B765" s="14"/>
      <x:c r="C765" s="76" t="str">
        <x:f>IF(B765="","",TEXT(B765,"mmm yyyy"))</x:f>
      </x:c>
      <x:c r="D765" s="13"/>
      <x:c r="E765" s="13"/>
      <x:c r="F765" s="13"/>
      <x:c r="G765" s="13"/>
      <x:c r="H765" s="13"/>
      <x:c r="I765" s="77"/>
      <x:c r="J765" s="77"/>
      <x:c r="K765" s="78" t="str">
        <x:f>IF(AND(I765="",J765=""),"",N(I765)-N(J765))</x:f>
      </x:c>
      <x:c r="L765" s="13"/>
      <x:c r="M765" s="76" t="str">
        <x:f>IF(E765="","",XLOOKUP(E765,'Lists &amp; COA'!$L$47:$L$95,'Lists &amp; COA'!$M$47:$M$95,""))</x:f>
      </x:c>
      <x:c r="N765" s="76" t="str">
        <x:f>IF(M765="","",IFERROR(VLOOKUP(M765,'Lists &amp; COA'!$A$6:$C$39,2,FALSE),"Review"))</x:f>
      </x:c>
      <x:c r="O765" s="76" t="str">
        <x:f>IF(OR(B765="",E765=""),"",IF(M765="","Review",IF(L765="","Review",IF(L765=M765,"No","Yes"))))</x:f>
      </x:c>
      <x:c r="P765" s="13"/>
      <x:c r="Q765" s="13"/>
      <x:c r="R765" s="13"/>
      <x:c r="S765" s="13"/>
      <x:c r="T765" s="76" t="str">
        <x:f>IF(A765="","",IF(COUNTIF($A$7:$A$1006,A765)&gt;1,"Possible Duplicate","Unique"))</x:f>
      </x:c>
      <x:c r="U765" s="13"/>
      <x:c r="V765" s="13"/>
      <x:c r="W765" s="13"/>
      <x:c r="X765" s="14"/>
    </x:row>
    <x:row r="766">
      <x:c r="A766" s="13"/>
      <x:c r="B766" s="14"/>
      <x:c r="C766" s="76" t="str">
        <x:f>IF(B766="","",TEXT(B766,"mmm yyyy"))</x:f>
      </x:c>
      <x:c r="D766" s="13"/>
      <x:c r="E766" s="13"/>
      <x:c r="F766" s="13"/>
      <x:c r="G766" s="13"/>
      <x:c r="H766" s="13"/>
      <x:c r="I766" s="77"/>
      <x:c r="J766" s="77"/>
      <x:c r="K766" s="78" t="str">
        <x:f>IF(AND(I766="",J766=""),"",N(I766)-N(J766))</x:f>
      </x:c>
      <x:c r="L766" s="13"/>
      <x:c r="M766" s="76" t="str">
        <x:f>IF(E766="","",XLOOKUP(E766,'Lists &amp; COA'!$L$47:$L$95,'Lists &amp; COA'!$M$47:$M$95,""))</x:f>
      </x:c>
      <x:c r="N766" s="76" t="str">
        <x:f>IF(M766="","",IFERROR(VLOOKUP(M766,'Lists &amp; COA'!$A$6:$C$39,2,FALSE),"Review"))</x:f>
      </x:c>
      <x:c r="O766" s="76" t="str">
        <x:f>IF(OR(B766="",E766=""),"",IF(M766="","Review",IF(L766="","Review",IF(L766=M766,"No","Yes"))))</x:f>
      </x:c>
      <x:c r="P766" s="13"/>
      <x:c r="Q766" s="13"/>
      <x:c r="R766" s="13"/>
      <x:c r="S766" s="13"/>
      <x:c r="T766" s="76" t="str">
        <x:f>IF(A766="","",IF(COUNTIF($A$7:$A$1006,A766)&gt;1,"Possible Duplicate","Unique"))</x:f>
      </x:c>
      <x:c r="U766" s="13"/>
      <x:c r="V766" s="13"/>
      <x:c r="W766" s="13"/>
      <x:c r="X766" s="14"/>
    </x:row>
    <x:row r="767">
      <x:c r="A767" s="13"/>
      <x:c r="B767" s="14"/>
      <x:c r="C767" s="76" t="str">
        <x:f>IF(B767="","",TEXT(B767,"mmm yyyy"))</x:f>
      </x:c>
      <x:c r="D767" s="13"/>
      <x:c r="E767" s="13"/>
      <x:c r="F767" s="13"/>
      <x:c r="G767" s="13"/>
      <x:c r="H767" s="13"/>
      <x:c r="I767" s="77"/>
      <x:c r="J767" s="77"/>
      <x:c r="K767" s="78" t="str">
        <x:f>IF(AND(I767="",J767=""),"",N(I767)-N(J767))</x:f>
      </x:c>
      <x:c r="L767" s="13"/>
      <x:c r="M767" s="76" t="str">
        <x:f>IF(E767="","",XLOOKUP(E767,'Lists &amp; COA'!$L$47:$L$95,'Lists &amp; COA'!$M$47:$M$95,""))</x:f>
      </x:c>
      <x:c r="N767" s="76" t="str">
        <x:f>IF(M767="","",IFERROR(VLOOKUP(M767,'Lists &amp; COA'!$A$6:$C$39,2,FALSE),"Review"))</x:f>
      </x:c>
      <x:c r="O767" s="76" t="str">
        <x:f>IF(OR(B767="",E767=""),"",IF(M767="","Review",IF(L767="","Review",IF(L767=M767,"No","Yes"))))</x:f>
      </x:c>
      <x:c r="P767" s="13"/>
      <x:c r="Q767" s="13"/>
      <x:c r="R767" s="13"/>
      <x:c r="S767" s="13"/>
      <x:c r="T767" s="76" t="str">
        <x:f>IF(A767="","",IF(COUNTIF($A$7:$A$1006,A767)&gt;1,"Possible Duplicate","Unique"))</x:f>
      </x:c>
      <x:c r="U767" s="13"/>
      <x:c r="V767" s="13"/>
      <x:c r="W767" s="13"/>
      <x:c r="X767" s="14"/>
    </x:row>
    <x:row r="768">
      <x:c r="A768" s="13"/>
      <x:c r="B768" s="14"/>
      <x:c r="C768" s="76" t="str">
        <x:f>IF(B768="","",TEXT(B768,"mmm yyyy"))</x:f>
      </x:c>
      <x:c r="D768" s="13"/>
      <x:c r="E768" s="13"/>
      <x:c r="F768" s="13"/>
      <x:c r="G768" s="13"/>
      <x:c r="H768" s="13"/>
      <x:c r="I768" s="77"/>
      <x:c r="J768" s="77"/>
      <x:c r="K768" s="78" t="str">
        <x:f>IF(AND(I768="",J768=""),"",N(I768)-N(J768))</x:f>
      </x:c>
      <x:c r="L768" s="13"/>
      <x:c r="M768" s="76" t="str">
        <x:f>IF(E768="","",XLOOKUP(E768,'Lists &amp; COA'!$L$47:$L$95,'Lists &amp; COA'!$M$47:$M$95,""))</x:f>
      </x:c>
      <x:c r="N768" s="76" t="str">
        <x:f>IF(M768="","",IFERROR(VLOOKUP(M768,'Lists &amp; COA'!$A$6:$C$39,2,FALSE),"Review"))</x:f>
      </x:c>
      <x:c r="O768" s="76" t="str">
        <x:f>IF(OR(B768="",E768=""),"",IF(M768="","Review",IF(L768="","Review",IF(L768=M768,"No","Yes"))))</x:f>
      </x:c>
      <x:c r="P768" s="13"/>
      <x:c r="Q768" s="13"/>
      <x:c r="R768" s="13"/>
      <x:c r="S768" s="13"/>
      <x:c r="T768" s="76" t="str">
        <x:f>IF(A768="","",IF(COUNTIF($A$7:$A$1006,A768)&gt;1,"Possible Duplicate","Unique"))</x:f>
      </x:c>
      <x:c r="U768" s="13"/>
      <x:c r="V768" s="13"/>
      <x:c r="W768" s="13"/>
      <x:c r="X768" s="14"/>
    </x:row>
    <x:row r="769">
      <x:c r="A769" s="13"/>
      <x:c r="B769" s="14"/>
      <x:c r="C769" s="76" t="str">
        <x:f>IF(B769="","",TEXT(B769,"mmm yyyy"))</x:f>
      </x:c>
      <x:c r="D769" s="13"/>
      <x:c r="E769" s="13"/>
      <x:c r="F769" s="13"/>
      <x:c r="G769" s="13"/>
      <x:c r="H769" s="13"/>
      <x:c r="I769" s="77"/>
      <x:c r="J769" s="77"/>
      <x:c r="K769" s="78" t="str">
        <x:f>IF(AND(I769="",J769=""),"",N(I769)-N(J769))</x:f>
      </x:c>
      <x:c r="L769" s="13"/>
      <x:c r="M769" s="76" t="str">
        <x:f>IF(E769="","",XLOOKUP(E769,'Lists &amp; COA'!$L$47:$L$95,'Lists &amp; COA'!$M$47:$M$95,""))</x:f>
      </x:c>
      <x:c r="N769" s="76" t="str">
        <x:f>IF(M769="","",IFERROR(VLOOKUP(M769,'Lists &amp; COA'!$A$6:$C$39,2,FALSE),"Review"))</x:f>
      </x:c>
      <x:c r="O769" s="76" t="str">
        <x:f>IF(OR(B769="",E769=""),"",IF(M769="","Review",IF(L769="","Review",IF(L769=M769,"No","Yes"))))</x:f>
      </x:c>
      <x:c r="P769" s="13"/>
      <x:c r="Q769" s="13"/>
      <x:c r="R769" s="13"/>
      <x:c r="S769" s="13"/>
      <x:c r="T769" s="76" t="str">
        <x:f>IF(A769="","",IF(COUNTIF($A$7:$A$1006,A769)&gt;1,"Possible Duplicate","Unique"))</x:f>
      </x:c>
      <x:c r="U769" s="13"/>
      <x:c r="V769" s="13"/>
      <x:c r="W769" s="13"/>
      <x:c r="X769" s="14"/>
    </x:row>
    <x:row r="770">
      <x:c r="A770" s="13"/>
      <x:c r="B770" s="14"/>
      <x:c r="C770" s="76" t="str">
        <x:f>IF(B770="","",TEXT(B770,"mmm yyyy"))</x:f>
      </x:c>
      <x:c r="D770" s="13"/>
      <x:c r="E770" s="13"/>
      <x:c r="F770" s="13"/>
      <x:c r="G770" s="13"/>
      <x:c r="H770" s="13"/>
      <x:c r="I770" s="77"/>
      <x:c r="J770" s="77"/>
      <x:c r="K770" s="78" t="str">
        <x:f>IF(AND(I770="",J770=""),"",N(I770)-N(J770))</x:f>
      </x:c>
      <x:c r="L770" s="13"/>
      <x:c r="M770" s="76" t="str">
        <x:f>IF(E770="","",XLOOKUP(E770,'Lists &amp; COA'!$L$47:$L$95,'Lists &amp; COA'!$M$47:$M$95,""))</x:f>
      </x:c>
      <x:c r="N770" s="76" t="str">
        <x:f>IF(M770="","",IFERROR(VLOOKUP(M770,'Lists &amp; COA'!$A$6:$C$39,2,FALSE),"Review"))</x:f>
      </x:c>
      <x:c r="O770" s="76" t="str">
        <x:f>IF(OR(B770="",E770=""),"",IF(M770="","Review",IF(L770="","Review",IF(L770=M770,"No","Yes"))))</x:f>
      </x:c>
      <x:c r="P770" s="13"/>
      <x:c r="Q770" s="13"/>
      <x:c r="R770" s="13"/>
      <x:c r="S770" s="13"/>
      <x:c r="T770" s="76" t="str">
        <x:f>IF(A770="","",IF(COUNTIF($A$7:$A$1006,A770)&gt;1,"Possible Duplicate","Unique"))</x:f>
      </x:c>
      <x:c r="U770" s="13"/>
      <x:c r="V770" s="13"/>
      <x:c r="W770" s="13"/>
      <x:c r="X770" s="14"/>
    </x:row>
    <x:row r="771">
      <x:c r="A771" s="13"/>
      <x:c r="B771" s="14"/>
      <x:c r="C771" s="76" t="str">
        <x:f>IF(B771="","",TEXT(B771,"mmm yyyy"))</x:f>
      </x:c>
      <x:c r="D771" s="13"/>
      <x:c r="E771" s="13"/>
      <x:c r="F771" s="13"/>
      <x:c r="G771" s="13"/>
      <x:c r="H771" s="13"/>
      <x:c r="I771" s="77"/>
      <x:c r="J771" s="77"/>
      <x:c r="K771" s="78" t="str">
        <x:f>IF(AND(I771="",J771=""),"",N(I771)-N(J771))</x:f>
      </x:c>
      <x:c r="L771" s="13"/>
      <x:c r="M771" s="76" t="str">
        <x:f>IF(E771="","",XLOOKUP(E771,'Lists &amp; COA'!$L$47:$L$95,'Lists &amp; COA'!$M$47:$M$95,""))</x:f>
      </x:c>
      <x:c r="N771" s="76" t="str">
        <x:f>IF(M771="","",IFERROR(VLOOKUP(M771,'Lists &amp; COA'!$A$6:$C$39,2,FALSE),"Review"))</x:f>
      </x:c>
      <x:c r="O771" s="76" t="str">
        <x:f>IF(OR(B771="",E771=""),"",IF(M771="","Review",IF(L771="","Review",IF(L771=M771,"No","Yes"))))</x:f>
      </x:c>
      <x:c r="P771" s="13"/>
      <x:c r="Q771" s="13"/>
      <x:c r="R771" s="13"/>
      <x:c r="S771" s="13"/>
      <x:c r="T771" s="76" t="str">
        <x:f>IF(A771="","",IF(COUNTIF($A$7:$A$1006,A771)&gt;1,"Possible Duplicate","Unique"))</x:f>
      </x:c>
      <x:c r="U771" s="13"/>
      <x:c r="V771" s="13"/>
      <x:c r="W771" s="13"/>
      <x:c r="X771" s="14"/>
    </x:row>
    <x:row r="772">
      <x:c r="A772" s="13"/>
      <x:c r="B772" s="14"/>
      <x:c r="C772" s="76" t="str">
        <x:f>IF(B772="","",TEXT(B772,"mmm yyyy"))</x:f>
      </x:c>
      <x:c r="D772" s="13"/>
      <x:c r="E772" s="13"/>
      <x:c r="F772" s="13"/>
      <x:c r="G772" s="13"/>
      <x:c r="H772" s="13"/>
      <x:c r="I772" s="77"/>
      <x:c r="J772" s="77"/>
      <x:c r="K772" s="78" t="str">
        <x:f>IF(AND(I772="",J772=""),"",N(I772)-N(J772))</x:f>
      </x:c>
      <x:c r="L772" s="13"/>
      <x:c r="M772" s="76" t="str">
        <x:f>IF(E772="","",XLOOKUP(E772,'Lists &amp; COA'!$L$47:$L$95,'Lists &amp; COA'!$M$47:$M$95,""))</x:f>
      </x:c>
      <x:c r="N772" s="76" t="str">
        <x:f>IF(M772="","",IFERROR(VLOOKUP(M772,'Lists &amp; COA'!$A$6:$C$39,2,FALSE),"Review"))</x:f>
      </x:c>
      <x:c r="O772" s="76" t="str">
        <x:f>IF(OR(B772="",E772=""),"",IF(M772="","Review",IF(L772="","Review",IF(L772=M772,"No","Yes"))))</x:f>
      </x:c>
      <x:c r="P772" s="13"/>
      <x:c r="Q772" s="13"/>
      <x:c r="R772" s="13"/>
      <x:c r="S772" s="13"/>
      <x:c r="T772" s="76" t="str">
        <x:f>IF(A772="","",IF(COUNTIF($A$7:$A$1006,A772)&gt;1,"Possible Duplicate","Unique"))</x:f>
      </x:c>
      <x:c r="U772" s="13"/>
      <x:c r="V772" s="13"/>
      <x:c r="W772" s="13"/>
      <x:c r="X772" s="14"/>
    </x:row>
    <x:row r="773">
      <x:c r="A773" s="13"/>
      <x:c r="B773" s="14"/>
      <x:c r="C773" s="76" t="str">
        <x:f>IF(B773="","",TEXT(B773,"mmm yyyy"))</x:f>
      </x:c>
      <x:c r="D773" s="13"/>
      <x:c r="E773" s="13"/>
      <x:c r="F773" s="13"/>
      <x:c r="G773" s="13"/>
      <x:c r="H773" s="13"/>
      <x:c r="I773" s="77"/>
      <x:c r="J773" s="77"/>
      <x:c r="K773" s="78" t="str">
        <x:f>IF(AND(I773="",J773=""),"",N(I773)-N(J773))</x:f>
      </x:c>
      <x:c r="L773" s="13"/>
      <x:c r="M773" s="76" t="str">
        <x:f>IF(E773="","",XLOOKUP(E773,'Lists &amp; COA'!$L$47:$L$95,'Lists &amp; COA'!$M$47:$M$95,""))</x:f>
      </x:c>
      <x:c r="N773" s="76" t="str">
        <x:f>IF(M773="","",IFERROR(VLOOKUP(M773,'Lists &amp; COA'!$A$6:$C$39,2,FALSE),"Review"))</x:f>
      </x:c>
      <x:c r="O773" s="76" t="str">
        <x:f>IF(OR(B773="",E773=""),"",IF(M773="","Review",IF(L773="","Review",IF(L773=M773,"No","Yes"))))</x:f>
      </x:c>
      <x:c r="P773" s="13"/>
      <x:c r="Q773" s="13"/>
      <x:c r="R773" s="13"/>
      <x:c r="S773" s="13"/>
      <x:c r="T773" s="76" t="str">
        <x:f>IF(A773="","",IF(COUNTIF($A$7:$A$1006,A773)&gt;1,"Possible Duplicate","Unique"))</x:f>
      </x:c>
      <x:c r="U773" s="13"/>
      <x:c r="V773" s="13"/>
      <x:c r="W773" s="13"/>
      <x:c r="X773" s="14"/>
    </x:row>
    <x:row r="774">
      <x:c r="A774" s="13"/>
      <x:c r="B774" s="14"/>
      <x:c r="C774" s="76" t="str">
        <x:f>IF(B774="","",TEXT(B774,"mmm yyyy"))</x:f>
      </x:c>
      <x:c r="D774" s="13"/>
      <x:c r="E774" s="13"/>
      <x:c r="F774" s="13"/>
      <x:c r="G774" s="13"/>
      <x:c r="H774" s="13"/>
      <x:c r="I774" s="77"/>
      <x:c r="J774" s="77"/>
      <x:c r="K774" s="78" t="str">
        <x:f>IF(AND(I774="",J774=""),"",N(I774)-N(J774))</x:f>
      </x:c>
      <x:c r="L774" s="13"/>
      <x:c r="M774" s="76" t="str">
        <x:f>IF(E774="","",XLOOKUP(E774,'Lists &amp; COA'!$L$47:$L$95,'Lists &amp; COA'!$M$47:$M$95,""))</x:f>
      </x:c>
      <x:c r="N774" s="76" t="str">
        <x:f>IF(M774="","",IFERROR(VLOOKUP(M774,'Lists &amp; COA'!$A$6:$C$39,2,FALSE),"Review"))</x:f>
      </x:c>
      <x:c r="O774" s="76" t="str">
        <x:f>IF(OR(B774="",E774=""),"",IF(M774="","Review",IF(L774="","Review",IF(L774=M774,"No","Yes"))))</x:f>
      </x:c>
      <x:c r="P774" s="13"/>
      <x:c r="Q774" s="13"/>
      <x:c r="R774" s="13"/>
      <x:c r="S774" s="13"/>
      <x:c r="T774" s="76" t="str">
        <x:f>IF(A774="","",IF(COUNTIF($A$7:$A$1006,A774)&gt;1,"Possible Duplicate","Unique"))</x:f>
      </x:c>
      <x:c r="U774" s="13"/>
      <x:c r="V774" s="13"/>
      <x:c r="W774" s="13"/>
      <x:c r="X774" s="14"/>
    </x:row>
    <x:row r="775">
      <x:c r="A775" s="13"/>
      <x:c r="B775" s="14"/>
      <x:c r="C775" s="76" t="str">
        <x:f>IF(B775="","",TEXT(B775,"mmm yyyy"))</x:f>
      </x:c>
      <x:c r="D775" s="13"/>
      <x:c r="E775" s="13"/>
      <x:c r="F775" s="13"/>
      <x:c r="G775" s="13"/>
      <x:c r="H775" s="13"/>
      <x:c r="I775" s="77"/>
      <x:c r="J775" s="77"/>
      <x:c r="K775" s="78" t="str">
        <x:f>IF(AND(I775="",J775=""),"",N(I775)-N(J775))</x:f>
      </x:c>
      <x:c r="L775" s="13"/>
      <x:c r="M775" s="76" t="str">
        <x:f>IF(E775="","",XLOOKUP(E775,'Lists &amp; COA'!$L$47:$L$95,'Lists &amp; COA'!$M$47:$M$95,""))</x:f>
      </x:c>
      <x:c r="N775" s="76" t="str">
        <x:f>IF(M775="","",IFERROR(VLOOKUP(M775,'Lists &amp; COA'!$A$6:$C$39,2,FALSE),"Review"))</x:f>
      </x:c>
      <x:c r="O775" s="76" t="str">
        <x:f>IF(OR(B775="",E775=""),"",IF(M775="","Review",IF(L775="","Review",IF(L775=M775,"No","Yes"))))</x:f>
      </x:c>
      <x:c r="P775" s="13"/>
      <x:c r="Q775" s="13"/>
      <x:c r="R775" s="13"/>
      <x:c r="S775" s="13"/>
      <x:c r="T775" s="76" t="str">
        <x:f>IF(A775="","",IF(COUNTIF($A$7:$A$1006,A775)&gt;1,"Possible Duplicate","Unique"))</x:f>
      </x:c>
      <x:c r="U775" s="13"/>
      <x:c r="V775" s="13"/>
      <x:c r="W775" s="13"/>
      <x:c r="X775" s="14"/>
    </x:row>
    <x:row r="776">
      <x:c r="A776" s="13"/>
      <x:c r="B776" s="14"/>
      <x:c r="C776" s="76" t="str">
        <x:f>IF(B776="","",TEXT(B776,"mmm yyyy"))</x:f>
      </x:c>
      <x:c r="D776" s="13"/>
      <x:c r="E776" s="13"/>
      <x:c r="F776" s="13"/>
      <x:c r="G776" s="13"/>
      <x:c r="H776" s="13"/>
      <x:c r="I776" s="77"/>
      <x:c r="J776" s="77"/>
      <x:c r="K776" s="78" t="str">
        <x:f>IF(AND(I776="",J776=""),"",N(I776)-N(J776))</x:f>
      </x:c>
      <x:c r="L776" s="13"/>
      <x:c r="M776" s="76" t="str">
        <x:f>IF(E776="","",XLOOKUP(E776,'Lists &amp; COA'!$L$47:$L$95,'Lists &amp; COA'!$M$47:$M$95,""))</x:f>
      </x:c>
      <x:c r="N776" s="76" t="str">
        <x:f>IF(M776="","",IFERROR(VLOOKUP(M776,'Lists &amp; COA'!$A$6:$C$39,2,FALSE),"Review"))</x:f>
      </x:c>
      <x:c r="O776" s="76" t="str">
        <x:f>IF(OR(B776="",E776=""),"",IF(M776="","Review",IF(L776="","Review",IF(L776=M776,"No","Yes"))))</x:f>
      </x:c>
      <x:c r="P776" s="13"/>
      <x:c r="Q776" s="13"/>
      <x:c r="R776" s="13"/>
      <x:c r="S776" s="13"/>
      <x:c r="T776" s="76" t="str">
        <x:f>IF(A776="","",IF(COUNTIF($A$7:$A$1006,A776)&gt;1,"Possible Duplicate","Unique"))</x:f>
      </x:c>
      <x:c r="U776" s="13"/>
      <x:c r="V776" s="13"/>
      <x:c r="W776" s="13"/>
      <x:c r="X776" s="14"/>
    </x:row>
    <x:row r="777">
      <x:c r="A777" s="13"/>
      <x:c r="B777" s="14"/>
      <x:c r="C777" s="76" t="str">
        <x:f>IF(B777="","",TEXT(B777,"mmm yyyy"))</x:f>
      </x:c>
      <x:c r="D777" s="13"/>
      <x:c r="E777" s="13"/>
      <x:c r="F777" s="13"/>
      <x:c r="G777" s="13"/>
      <x:c r="H777" s="13"/>
      <x:c r="I777" s="77"/>
      <x:c r="J777" s="77"/>
      <x:c r="K777" s="78" t="str">
        <x:f>IF(AND(I777="",J777=""),"",N(I777)-N(J777))</x:f>
      </x:c>
      <x:c r="L777" s="13"/>
      <x:c r="M777" s="76" t="str">
        <x:f>IF(E777="","",XLOOKUP(E777,'Lists &amp; COA'!$L$47:$L$95,'Lists &amp; COA'!$M$47:$M$95,""))</x:f>
      </x:c>
      <x:c r="N777" s="76" t="str">
        <x:f>IF(M777="","",IFERROR(VLOOKUP(M777,'Lists &amp; COA'!$A$6:$C$39,2,FALSE),"Review"))</x:f>
      </x:c>
      <x:c r="O777" s="76" t="str">
        <x:f>IF(OR(B777="",E777=""),"",IF(M777="","Review",IF(L777="","Review",IF(L777=M777,"No","Yes"))))</x:f>
      </x:c>
      <x:c r="P777" s="13"/>
      <x:c r="Q777" s="13"/>
      <x:c r="R777" s="13"/>
      <x:c r="S777" s="13"/>
      <x:c r="T777" s="76" t="str">
        <x:f>IF(A777="","",IF(COUNTIF($A$7:$A$1006,A777)&gt;1,"Possible Duplicate","Unique"))</x:f>
      </x:c>
      <x:c r="U777" s="13"/>
      <x:c r="V777" s="13"/>
      <x:c r="W777" s="13"/>
      <x:c r="X777" s="14"/>
    </x:row>
    <x:row r="778">
      <x:c r="A778" s="13"/>
      <x:c r="B778" s="14"/>
      <x:c r="C778" s="76" t="str">
        <x:f>IF(B778="","",TEXT(B778,"mmm yyyy"))</x:f>
      </x:c>
      <x:c r="D778" s="13"/>
      <x:c r="E778" s="13"/>
      <x:c r="F778" s="13"/>
      <x:c r="G778" s="13"/>
      <x:c r="H778" s="13"/>
      <x:c r="I778" s="77"/>
      <x:c r="J778" s="77"/>
      <x:c r="K778" s="78" t="str">
        <x:f>IF(AND(I778="",J778=""),"",N(I778)-N(J778))</x:f>
      </x:c>
      <x:c r="L778" s="13"/>
      <x:c r="M778" s="76" t="str">
        <x:f>IF(E778="","",XLOOKUP(E778,'Lists &amp; COA'!$L$47:$L$95,'Lists &amp; COA'!$M$47:$M$95,""))</x:f>
      </x:c>
      <x:c r="N778" s="76" t="str">
        <x:f>IF(M778="","",IFERROR(VLOOKUP(M778,'Lists &amp; COA'!$A$6:$C$39,2,FALSE),"Review"))</x:f>
      </x:c>
      <x:c r="O778" s="76" t="str">
        <x:f>IF(OR(B778="",E778=""),"",IF(M778="","Review",IF(L778="","Review",IF(L778=M778,"No","Yes"))))</x:f>
      </x:c>
      <x:c r="P778" s="13"/>
      <x:c r="Q778" s="13"/>
      <x:c r="R778" s="13"/>
      <x:c r="S778" s="13"/>
      <x:c r="T778" s="76" t="str">
        <x:f>IF(A778="","",IF(COUNTIF($A$7:$A$1006,A778)&gt;1,"Possible Duplicate","Unique"))</x:f>
      </x:c>
      <x:c r="U778" s="13"/>
      <x:c r="V778" s="13"/>
      <x:c r="W778" s="13"/>
      <x:c r="X778" s="14"/>
    </x:row>
    <x:row r="779">
      <x:c r="A779" s="13"/>
      <x:c r="B779" s="14"/>
      <x:c r="C779" s="76" t="str">
        <x:f>IF(B779="","",TEXT(B779,"mmm yyyy"))</x:f>
      </x:c>
      <x:c r="D779" s="13"/>
      <x:c r="E779" s="13"/>
      <x:c r="F779" s="13"/>
      <x:c r="G779" s="13"/>
      <x:c r="H779" s="13"/>
      <x:c r="I779" s="77"/>
      <x:c r="J779" s="77"/>
      <x:c r="K779" s="78" t="str">
        <x:f>IF(AND(I779="",J779=""),"",N(I779)-N(J779))</x:f>
      </x:c>
      <x:c r="L779" s="13"/>
      <x:c r="M779" s="76" t="str">
        <x:f>IF(E779="","",XLOOKUP(E779,'Lists &amp; COA'!$L$47:$L$95,'Lists &amp; COA'!$M$47:$M$95,""))</x:f>
      </x:c>
      <x:c r="N779" s="76" t="str">
        <x:f>IF(M779="","",IFERROR(VLOOKUP(M779,'Lists &amp; COA'!$A$6:$C$39,2,FALSE),"Review"))</x:f>
      </x:c>
      <x:c r="O779" s="76" t="str">
        <x:f>IF(OR(B779="",E779=""),"",IF(M779="","Review",IF(L779="","Review",IF(L779=M779,"No","Yes"))))</x:f>
      </x:c>
      <x:c r="P779" s="13"/>
      <x:c r="Q779" s="13"/>
      <x:c r="R779" s="13"/>
      <x:c r="S779" s="13"/>
      <x:c r="T779" s="76" t="str">
        <x:f>IF(A779="","",IF(COUNTIF($A$7:$A$1006,A779)&gt;1,"Possible Duplicate","Unique"))</x:f>
      </x:c>
      <x:c r="U779" s="13"/>
      <x:c r="V779" s="13"/>
      <x:c r="W779" s="13"/>
      <x:c r="X779" s="14"/>
    </x:row>
    <x:row r="780">
      <x:c r="A780" s="13"/>
      <x:c r="B780" s="14"/>
      <x:c r="C780" s="76" t="str">
        <x:f>IF(B780="","",TEXT(B780,"mmm yyyy"))</x:f>
      </x:c>
      <x:c r="D780" s="13"/>
      <x:c r="E780" s="13"/>
      <x:c r="F780" s="13"/>
      <x:c r="G780" s="13"/>
      <x:c r="H780" s="13"/>
      <x:c r="I780" s="77"/>
      <x:c r="J780" s="77"/>
      <x:c r="K780" s="78" t="str">
        <x:f>IF(AND(I780="",J780=""),"",N(I780)-N(J780))</x:f>
      </x:c>
      <x:c r="L780" s="13"/>
      <x:c r="M780" s="76" t="str">
        <x:f>IF(E780="","",XLOOKUP(E780,'Lists &amp; COA'!$L$47:$L$95,'Lists &amp; COA'!$M$47:$M$95,""))</x:f>
      </x:c>
      <x:c r="N780" s="76" t="str">
        <x:f>IF(M780="","",IFERROR(VLOOKUP(M780,'Lists &amp; COA'!$A$6:$C$39,2,FALSE),"Review"))</x:f>
      </x:c>
      <x:c r="O780" s="76" t="str">
        <x:f>IF(OR(B780="",E780=""),"",IF(M780="","Review",IF(L780="","Review",IF(L780=M780,"No","Yes"))))</x:f>
      </x:c>
      <x:c r="P780" s="13"/>
      <x:c r="Q780" s="13"/>
      <x:c r="R780" s="13"/>
      <x:c r="S780" s="13"/>
      <x:c r="T780" s="76" t="str">
        <x:f>IF(A780="","",IF(COUNTIF($A$7:$A$1006,A780)&gt;1,"Possible Duplicate","Unique"))</x:f>
      </x:c>
      <x:c r="U780" s="13"/>
      <x:c r="V780" s="13"/>
      <x:c r="W780" s="13"/>
      <x:c r="X780" s="14"/>
    </x:row>
    <x:row r="781">
      <x:c r="A781" s="13"/>
      <x:c r="B781" s="14"/>
      <x:c r="C781" s="76" t="str">
        <x:f>IF(B781="","",TEXT(B781,"mmm yyyy"))</x:f>
      </x:c>
      <x:c r="D781" s="13"/>
      <x:c r="E781" s="13"/>
      <x:c r="F781" s="13"/>
      <x:c r="G781" s="13"/>
      <x:c r="H781" s="13"/>
      <x:c r="I781" s="77"/>
      <x:c r="J781" s="77"/>
      <x:c r="K781" s="78" t="str">
        <x:f>IF(AND(I781="",J781=""),"",N(I781)-N(J781))</x:f>
      </x:c>
      <x:c r="L781" s="13"/>
      <x:c r="M781" s="76" t="str">
        <x:f>IF(E781="","",XLOOKUP(E781,'Lists &amp; COA'!$L$47:$L$95,'Lists &amp; COA'!$M$47:$M$95,""))</x:f>
      </x:c>
      <x:c r="N781" s="76" t="str">
        <x:f>IF(M781="","",IFERROR(VLOOKUP(M781,'Lists &amp; COA'!$A$6:$C$39,2,FALSE),"Review"))</x:f>
      </x:c>
      <x:c r="O781" s="76" t="str">
        <x:f>IF(OR(B781="",E781=""),"",IF(M781="","Review",IF(L781="","Review",IF(L781=M781,"No","Yes"))))</x:f>
      </x:c>
      <x:c r="P781" s="13"/>
      <x:c r="Q781" s="13"/>
      <x:c r="R781" s="13"/>
      <x:c r="S781" s="13"/>
      <x:c r="T781" s="76" t="str">
        <x:f>IF(A781="","",IF(COUNTIF($A$7:$A$1006,A781)&gt;1,"Possible Duplicate","Unique"))</x:f>
      </x:c>
      <x:c r="U781" s="13"/>
      <x:c r="V781" s="13"/>
      <x:c r="W781" s="13"/>
      <x:c r="X781" s="14"/>
    </x:row>
    <x:row r="782">
      <x:c r="A782" s="13"/>
      <x:c r="B782" s="14"/>
      <x:c r="C782" s="76" t="str">
        <x:f>IF(B782="","",TEXT(B782,"mmm yyyy"))</x:f>
      </x:c>
      <x:c r="D782" s="13"/>
      <x:c r="E782" s="13"/>
      <x:c r="F782" s="13"/>
      <x:c r="G782" s="13"/>
      <x:c r="H782" s="13"/>
      <x:c r="I782" s="77"/>
      <x:c r="J782" s="77"/>
      <x:c r="K782" s="78" t="str">
        <x:f>IF(AND(I782="",J782=""),"",N(I782)-N(J782))</x:f>
      </x:c>
      <x:c r="L782" s="13"/>
      <x:c r="M782" s="76" t="str">
        <x:f>IF(E782="","",XLOOKUP(E782,'Lists &amp; COA'!$L$47:$L$95,'Lists &amp; COA'!$M$47:$M$95,""))</x:f>
      </x:c>
      <x:c r="N782" s="76" t="str">
        <x:f>IF(M782="","",IFERROR(VLOOKUP(M782,'Lists &amp; COA'!$A$6:$C$39,2,FALSE),"Review"))</x:f>
      </x:c>
      <x:c r="O782" s="76" t="str">
        <x:f>IF(OR(B782="",E782=""),"",IF(M782="","Review",IF(L782="","Review",IF(L782=M782,"No","Yes"))))</x:f>
      </x:c>
      <x:c r="P782" s="13"/>
      <x:c r="Q782" s="13"/>
      <x:c r="R782" s="13"/>
      <x:c r="S782" s="13"/>
      <x:c r="T782" s="76" t="str">
        <x:f>IF(A782="","",IF(COUNTIF($A$7:$A$1006,A782)&gt;1,"Possible Duplicate","Unique"))</x:f>
      </x:c>
      <x:c r="U782" s="13"/>
      <x:c r="V782" s="13"/>
      <x:c r="W782" s="13"/>
      <x:c r="X782" s="14"/>
    </x:row>
    <x:row r="783">
      <x:c r="A783" s="13"/>
      <x:c r="B783" s="14"/>
      <x:c r="C783" s="76" t="str">
        <x:f>IF(B783="","",TEXT(B783,"mmm yyyy"))</x:f>
      </x:c>
      <x:c r="D783" s="13"/>
      <x:c r="E783" s="13"/>
      <x:c r="F783" s="13"/>
      <x:c r="G783" s="13"/>
      <x:c r="H783" s="13"/>
      <x:c r="I783" s="77"/>
      <x:c r="J783" s="77"/>
      <x:c r="K783" s="78" t="str">
        <x:f>IF(AND(I783="",J783=""),"",N(I783)-N(J783))</x:f>
      </x:c>
      <x:c r="L783" s="13"/>
      <x:c r="M783" s="76" t="str">
        <x:f>IF(E783="","",XLOOKUP(E783,'Lists &amp; COA'!$L$47:$L$95,'Lists &amp; COA'!$M$47:$M$95,""))</x:f>
      </x:c>
      <x:c r="N783" s="76" t="str">
        <x:f>IF(M783="","",IFERROR(VLOOKUP(M783,'Lists &amp; COA'!$A$6:$C$39,2,FALSE),"Review"))</x:f>
      </x:c>
      <x:c r="O783" s="76" t="str">
        <x:f>IF(OR(B783="",E783=""),"",IF(M783="","Review",IF(L783="","Review",IF(L783=M783,"No","Yes"))))</x:f>
      </x:c>
      <x:c r="P783" s="13"/>
      <x:c r="Q783" s="13"/>
      <x:c r="R783" s="13"/>
      <x:c r="S783" s="13"/>
      <x:c r="T783" s="76" t="str">
        <x:f>IF(A783="","",IF(COUNTIF($A$7:$A$1006,A783)&gt;1,"Possible Duplicate","Unique"))</x:f>
      </x:c>
      <x:c r="U783" s="13"/>
      <x:c r="V783" s="13"/>
      <x:c r="W783" s="13"/>
      <x:c r="X783" s="14"/>
    </x:row>
    <x:row r="784">
      <x:c r="A784" s="13"/>
      <x:c r="B784" s="14"/>
      <x:c r="C784" s="76" t="str">
        <x:f>IF(B784="","",TEXT(B784,"mmm yyyy"))</x:f>
      </x:c>
      <x:c r="D784" s="13"/>
      <x:c r="E784" s="13"/>
      <x:c r="F784" s="13"/>
      <x:c r="G784" s="13"/>
      <x:c r="H784" s="13"/>
      <x:c r="I784" s="77"/>
      <x:c r="J784" s="77"/>
      <x:c r="K784" s="78" t="str">
        <x:f>IF(AND(I784="",J784=""),"",N(I784)-N(J784))</x:f>
      </x:c>
      <x:c r="L784" s="13"/>
      <x:c r="M784" s="76" t="str">
        <x:f>IF(E784="","",XLOOKUP(E784,'Lists &amp; COA'!$L$47:$L$95,'Lists &amp; COA'!$M$47:$M$95,""))</x:f>
      </x:c>
      <x:c r="N784" s="76" t="str">
        <x:f>IF(M784="","",IFERROR(VLOOKUP(M784,'Lists &amp; COA'!$A$6:$C$39,2,FALSE),"Review"))</x:f>
      </x:c>
      <x:c r="O784" s="76" t="str">
        <x:f>IF(OR(B784="",E784=""),"",IF(M784="","Review",IF(L784="","Review",IF(L784=M784,"No","Yes"))))</x:f>
      </x:c>
      <x:c r="P784" s="13"/>
      <x:c r="Q784" s="13"/>
      <x:c r="R784" s="13"/>
      <x:c r="S784" s="13"/>
      <x:c r="T784" s="76" t="str">
        <x:f>IF(A784="","",IF(COUNTIF($A$7:$A$1006,A784)&gt;1,"Possible Duplicate","Unique"))</x:f>
      </x:c>
      <x:c r="U784" s="13"/>
      <x:c r="V784" s="13"/>
      <x:c r="W784" s="13"/>
      <x:c r="X784" s="14"/>
    </x:row>
    <x:row r="785">
      <x:c r="A785" s="13"/>
      <x:c r="B785" s="14"/>
      <x:c r="C785" s="76" t="str">
        <x:f>IF(B785="","",TEXT(B785,"mmm yyyy"))</x:f>
      </x:c>
      <x:c r="D785" s="13"/>
      <x:c r="E785" s="13"/>
      <x:c r="F785" s="13"/>
      <x:c r="G785" s="13"/>
      <x:c r="H785" s="13"/>
      <x:c r="I785" s="77"/>
      <x:c r="J785" s="77"/>
      <x:c r="K785" s="78" t="str">
        <x:f>IF(AND(I785="",J785=""),"",N(I785)-N(J785))</x:f>
      </x:c>
      <x:c r="L785" s="13"/>
      <x:c r="M785" s="76" t="str">
        <x:f>IF(E785="","",XLOOKUP(E785,'Lists &amp; COA'!$L$47:$L$95,'Lists &amp; COA'!$M$47:$M$95,""))</x:f>
      </x:c>
      <x:c r="N785" s="76" t="str">
        <x:f>IF(M785="","",IFERROR(VLOOKUP(M785,'Lists &amp; COA'!$A$6:$C$39,2,FALSE),"Review"))</x:f>
      </x:c>
      <x:c r="O785" s="76" t="str">
        <x:f>IF(OR(B785="",E785=""),"",IF(M785="","Review",IF(L785="","Review",IF(L785=M785,"No","Yes"))))</x:f>
      </x:c>
      <x:c r="P785" s="13"/>
      <x:c r="Q785" s="13"/>
      <x:c r="R785" s="13"/>
      <x:c r="S785" s="13"/>
      <x:c r="T785" s="76" t="str">
        <x:f>IF(A785="","",IF(COUNTIF($A$7:$A$1006,A785)&gt;1,"Possible Duplicate","Unique"))</x:f>
      </x:c>
      <x:c r="U785" s="13"/>
      <x:c r="V785" s="13"/>
      <x:c r="W785" s="13"/>
      <x:c r="X785" s="14"/>
    </x:row>
    <x:row r="786">
      <x:c r="A786" s="13"/>
      <x:c r="B786" s="14"/>
      <x:c r="C786" s="76" t="str">
        <x:f>IF(B786="","",TEXT(B786,"mmm yyyy"))</x:f>
      </x:c>
      <x:c r="D786" s="13"/>
      <x:c r="E786" s="13"/>
      <x:c r="F786" s="13"/>
      <x:c r="G786" s="13"/>
      <x:c r="H786" s="13"/>
      <x:c r="I786" s="77"/>
      <x:c r="J786" s="77"/>
      <x:c r="K786" s="78" t="str">
        <x:f>IF(AND(I786="",J786=""),"",N(I786)-N(J786))</x:f>
      </x:c>
      <x:c r="L786" s="13"/>
      <x:c r="M786" s="76" t="str">
        <x:f>IF(E786="","",XLOOKUP(E786,'Lists &amp; COA'!$L$47:$L$95,'Lists &amp; COA'!$M$47:$M$95,""))</x:f>
      </x:c>
      <x:c r="N786" s="76" t="str">
        <x:f>IF(M786="","",IFERROR(VLOOKUP(M786,'Lists &amp; COA'!$A$6:$C$39,2,FALSE),"Review"))</x:f>
      </x:c>
      <x:c r="O786" s="76" t="str">
        <x:f>IF(OR(B786="",E786=""),"",IF(M786="","Review",IF(L786="","Review",IF(L786=M786,"No","Yes"))))</x:f>
      </x:c>
      <x:c r="P786" s="13"/>
      <x:c r="Q786" s="13"/>
      <x:c r="R786" s="13"/>
      <x:c r="S786" s="13"/>
      <x:c r="T786" s="76" t="str">
        <x:f>IF(A786="","",IF(COUNTIF($A$7:$A$1006,A786)&gt;1,"Possible Duplicate","Unique"))</x:f>
      </x:c>
      <x:c r="U786" s="13"/>
      <x:c r="V786" s="13"/>
      <x:c r="W786" s="13"/>
      <x:c r="X786" s="14"/>
    </x:row>
    <x:row r="787">
      <x:c r="A787" s="13"/>
      <x:c r="B787" s="14"/>
      <x:c r="C787" s="76" t="str">
        <x:f>IF(B787="","",TEXT(B787,"mmm yyyy"))</x:f>
      </x:c>
      <x:c r="D787" s="13"/>
      <x:c r="E787" s="13"/>
      <x:c r="F787" s="13"/>
      <x:c r="G787" s="13"/>
      <x:c r="H787" s="13"/>
      <x:c r="I787" s="77"/>
      <x:c r="J787" s="77"/>
      <x:c r="K787" s="78" t="str">
        <x:f>IF(AND(I787="",J787=""),"",N(I787)-N(J787))</x:f>
      </x:c>
      <x:c r="L787" s="13"/>
      <x:c r="M787" s="76" t="str">
        <x:f>IF(E787="","",XLOOKUP(E787,'Lists &amp; COA'!$L$47:$L$95,'Lists &amp; COA'!$M$47:$M$95,""))</x:f>
      </x:c>
      <x:c r="N787" s="76" t="str">
        <x:f>IF(M787="","",IFERROR(VLOOKUP(M787,'Lists &amp; COA'!$A$6:$C$39,2,FALSE),"Review"))</x:f>
      </x:c>
      <x:c r="O787" s="76" t="str">
        <x:f>IF(OR(B787="",E787=""),"",IF(M787="","Review",IF(L787="","Review",IF(L787=M787,"No","Yes"))))</x:f>
      </x:c>
      <x:c r="P787" s="13"/>
      <x:c r="Q787" s="13"/>
      <x:c r="R787" s="13"/>
      <x:c r="S787" s="13"/>
      <x:c r="T787" s="76" t="str">
        <x:f>IF(A787="","",IF(COUNTIF($A$7:$A$1006,A787)&gt;1,"Possible Duplicate","Unique"))</x:f>
      </x:c>
      <x:c r="U787" s="13"/>
      <x:c r="V787" s="13"/>
      <x:c r="W787" s="13"/>
      <x:c r="X787" s="14"/>
    </x:row>
    <x:row r="788">
      <x:c r="A788" s="13"/>
      <x:c r="B788" s="14"/>
      <x:c r="C788" s="76" t="str">
        <x:f>IF(B788="","",TEXT(B788,"mmm yyyy"))</x:f>
      </x:c>
      <x:c r="D788" s="13"/>
      <x:c r="E788" s="13"/>
      <x:c r="F788" s="13"/>
      <x:c r="G788" s="13"/>
      <x:c r="H788" s="13"/>
      <x:c r="I788" s="77"/>
      <x:c r="J788" s="77"/>
      <x:c r="K788" s="78" t="str">
        <x:f>IF(AND(I788="",J788=""),"",N(I788)-N(J788))</x:f>
      </x:c>
      <x:c r="L788" s="13"/>
      <x:c r="M788" s="76" t="str">
        <x:f>IF(E788="","",XLOOKUP(E788,'Lists &amp; COA'!$L$47:$L$95,'Lists &amp; COA'!$M$47:$M$95,""))</x:f>
      </x:c>
      <x:c r="N788" s="76" t="str">
        <x:f>IF(M788="","",IFERROR(VLOOKUP(M788,'Lists &amp; COA'!$A$6:$C$39,2,FALSE),"Review"))</x:f>
      </x:c>
      <x:c r="O788" s="76" t="str">
        <x:f>IF(OR(B788="",E788=""),"",IF(M788="","Review",IF(L788="","Review",IF(L788=M788,"No","Yes"))))</x:f>
      </x:c>
      <x:c r="P788" s="13"/>
      <x:c r="Q788" s="13"/>
      <x:c r="R788" s="13"/>
      <x:c r="S788" s="13"/>
      <x:c r="T788" s="76" t="str">
        <x:f>IF(A788="","",IF(COUNTIF($A$7:$A$1006,A788)&gt;1,"Possible Duplicate","Unique"))</x:f>
      </x:c>
      <x:c r="U788" s="13"/>
      <x:c r="V788" s="13"/>
      <x:c r="W788" s="13"/>
      <x:c r="X788" s="14"/>
    </x:row>
    <x:row r="789">
      <x:c r="A789" s="13"/>
      <x:c r="B789" s="14"/>
      <x:c r="C789" s="76" t="str">
        <x:f>IF(B789="","",TEXT(B789,"mmm yyyy"))</x:f>
      </x:c>
      <x:c r="D789" s="13"/>
      <x:c r="E789" s="13"/>
      <x:c r="F789" s="13"/>
      <x:c r="G789" s="13"/>
      <x:c r="H789" s="13"/>
      <x:c r="I789" s="77"/>
      <x:c r="J789" s="77"/>
      <x:c r="K789" s="78" t="str">
        <x:f>IF(AND(I789="",J789=""),"",N(I789)-N(J789))</x:f>
      </x:c>
      <x:c r="L789" s="13"/>
      <x:c r="M789" s="76" t="str">
        <x:f>IF(E789="","",XLOOKUP(E789,'Lists &amp; COA'!$L$47:$L$95,'Lists &amp; COA'!$M$47:$M$95,""))</x:f>
      </x:c>
      <x:c r="N789" s="76" t="str">
        <x:f>IF(M789="","",IFERROR(VLOOKUP(M789,'Lists &amp; COA'!$A$6:$C$39,2,FALSE),"Review"))</x:f>
      </x:c>
      <x:c r="O789" s="76" t="str">
        <x:f>IF(OR(B789="",E789=""),"",IF(M789="","Review",IF(L789="","Review",IF(L789=M789,"No","Yes"))))</x:f>
      </x:c>
      <x:c r="P789" s="13"/>
      <x:c r="Q789" s="13"/>
      <x:c r="R789" s="13"/>
      <x:c r="S789" s="13"/>
      <x:c r="T789" s="76" t="str">
        <x:f>IF(A789="","",IF(COUNTIF($A$7:$A$1006,A789)&gt;1,"Possible Duplicate","Unique"))</x:f>
      </x:c>
      <x:c r="U789" s="13"/>
      <x:c r="V789" s="13"/>
      <x:c r="W789" s="13"/>
      <x:c r="X789" s="14"/>
    </x:row>
    <x:row r="790">
      <x:c r="A790" s="13"/>
      <x:c r="B790" s="14"/>
      <x:c r="C790" s="76" t="str">
        <x:f>IF(B790="","",TEXT(B790,"mmm yyyy"))</x:f>
      </x:c>
      <x:c r="D790" s="13"/>
      <x:c r="E790" s="13"/>
      <x:c r="F790" s="13"/>
      <x:c r="G790" s="13"/>
      <x:c r="H790" s="13"/>
      <x:c r="I790" s="77"/>
      <x:c r="J790" s="77"/>
      <x:c r="K790" s="78" t="str">
        <x:f>IF(AND(I790="",J790=""),"",N(I790)-N(J790))</x:f>
      </x:c>
      <x:c r="L790" s="13"/>
      <x:c r="M790" s="76" t="str">
        <x:f>IF(E790="","",XLOOKUP(E790,'Lists &amp; COA'!$L$47:$L$95,'Lists &amp; COA'!$M$47:$M$95,""))</x:f>
      </x:c>
      <x:c r="N790" s="76" t="str">
        <x:f>IF(M790="","",IFERROR(VLOOKUP(M790,'Lists &amp; COA'!$A$6:$C$39,2,FALSE),"Review"))</x:f>
      </x:c>
      <x:c r="O790" s="76" t="str">
        <x:f>IF(OR(B790="",E790=""),"",IF(M790="","Review",IF(L790="","Review",IF(L790=M790,"No","Yes"))))</x:f>
      </x:c>
      <x:c r="P790" s="13"/>
      <x:c r="Q790" s="13"/>
      <x:c r="R790" s="13"/>
      <x:c r="S790" s="13"/>
      <x:c r="T790" s="76" t="str">
        <x:f>IF(A790="","",IF(COUNTIF($A$7:$A$1006,A790)&gt;1,"Possible Duplicate","Unique"))</x:f>
      </x:c>
      <x:c r="U790" s="13"/>
      <x:c r="V790" s="13"/>
      <x:c r="W790" s="13"/>
      <x:c r="X790" s="14"/>
    </x:row>
    <x:row r="791">
      <x:c r="A791" s="13"/>
      <x:c r="B791" s="14"/>
      <x:c r="C791" s="76" t="str">
        <x:f>IF(B791="","",TEXT(B791,"mmm yyyy"))</x:f>
      </x:c>
      <x:c r="D791" s="13"/>
      <x:c r="E791" s="13"/>
      <x:c r="F791" s="13"/>
      <x:c r="G791" s="13"/>
      <x:c r="H791" s="13"/>
      <x:c r="I791" s="77"/>
      <x:c r="J791" s="77"/>
      <x:c r="K791" s="78" t="str">
        <x:f>IF(AND(I791="",J791=""),"",N(I791)-N(J791))</x:f>
      </x:c>
      <x:c r="L791" s="13"/>
      <x:c r="M791" s="76" t="str">
        <x:f>IF(E791="","",XLOOKUP(E791,'Lists &amp; COA'!$L$47:$L$95,'Lists &amp; COA'!$M$47:$M$95,""))</x:f>
      </x:c>
      <x:c r="N791" s="76" t="str">
        <x:f>IF(M791="","",IFERROR(VLOOKUP(M791,'Lists &amp; COA'!$A$6:$C$39,2,FALSE),"Review"))</x:f>
      </x:c>
      <x:c r="O791" s="76" t="str">
        <x:f>IF(OR(B791="",E791=""),"",IF(M791="","Review",IF(L791="","Review",IF(L791=M791,"No","Yes"))))</x:f>
      </x:c>
      <x:c r="P791" s="13"/>
      <x:c r="Q791" s="13"/>
      <x:c r="R791" s="13"/>
      <x:c r="S791" s="13"/>
      <x:c r="T791" s="76" t="str">
        <x:f>IF(A791="","",IF(COUNTIF($A$7:$A$1006,A791)&gt;1,"Possible Duplicate","Unique"))</x:f>
      </x:c>
      <x:c r="U791" s="13"/>
      <x:c r="V791" s="13"/>
      <x:c r="W791" s="13"/>
      <x:c r="X791" s="14"/>
    </x:row>
    <x:row r="792">
      <x:c r="A792" s="13"/>
      <x:c r="B792" s="14"/>
      <x:c r="C792" s="76" t="str">
        <x:f>IF(B792="","",TEXT(B792,"mmm yyyy"))</x:f>
      </x:c>
      <x:c r="D792" s="13"/>
      <x:c r="E792" s="13"/>
      <x:c r="F792" s="13"/>
      <x:c r="G792" s="13"/>
      <x:c r="H792" s="13"/>
      <x:c r="I792" s="77"/>
      <x:c r="J792" s="77"/>
      <x:c r="K792" s="78" t="str">
        <x:f>IF(AND(I792="",J792=""),"",N(I792)-N(J792))</x:f>
      </x:c>
      <x:c r="L792" s="13"/>
      <x:c r="M792" s="76" t="str">
        <x:f>IF(E792="","",XLOOKUP(E792,'Lists &amp; COA'!$L$47:$L$95,'Lists &amp; COA'!$M$47:$M$95,""))</x:f>
      </x:c>
      <x:c r="N792" s="76" t="str">
        <x:f>IF(M792="","",IFERROR(VLOOKUP(M792,'Lists &amp; COA'!$A$6:$C$39,2,FALSE),"Review"))</x:f>
      </x:c>
      <x:c r="O792" s="76" t="str">
        <x:f>IF(OR(B792="",E792=""),"",IF(M792="","Review",IF(L792="","Review",IF(L792=M792,"No","Yes"))))</x:f>
      </x:c>
      <x:c r="P792" s="13"/>
      <x:c r="Q792" s="13"/>
      <x:c r="R792" s="13"/>
      <x:c r="S792" s="13"/>
      <x:c r="T792" s="76" t="str">
        <x:f>IF(A792="","",IF(COUNTIF($A$7:$A$1006,A792)&gt;1,"Possible Duplicate","Unique"))</x:f>
      </x:c>
      <x:c r="U792" s="13"/>
      <x:c r="V792" s="13"/>
      <x:c r="W792" s="13"/>
      <x:c r="X792" s="14"/>
    </x:row>
    <x:row r="793">
      <x:c r="A793" s="13"/>
      <x:c r="B793" s="14"/>
      <x:c r="C793" s="76" t="str">
        <x:f>IF(B793="","",TEXT(B793,"mmm yyyy"))</x:f>
      </x:c>
      <x:c r="D793" s="13"/>
      <x:c r="E793" s="13"/>
      <x:c r="F793" s="13"/>
      <x:c r="G793" s="13"/>
      <x:c r="H793" s="13"/>
      <x:c r="I793" s="77"/>
      <x:c r="J793" s="77"/>
      <x:c r="K793" s="78" t="str">
        <x:f>IF(AND(I793="",J793=""),"",N(I793)-N(J793))</x:f>
      </x:c>
      <x:c r="L793" s="13"/>
      <x:c r="M793" s="76" t="str">
        <x:f>IF(E793="","",XLOOKUP(E793,'Lists &amp; COA'!$L$47:$L$95,'Lists &amp; COA'!$M$47:$M$95,""))</x:f>
      </x:c>
      <x:c r="N793" s="76" t="str">
        <x:f>IF(M793="","",IFERROR(VLOOKUP(M793,'Lists &amp; COA'!$A$6:$C$39,2,FALSE),"Review"))</x:f>
      </x:c>
      <x:c r="O793" s="76" t="str">
        <x:f>IF(OR(B793="",E793=""),"",IF(M793="","Review",IF(L793="","Review",IF(L793=M793,"No","Yes"))))</x:f>
      </x:c>
      <x:c r="P793" s="13"/>
      <x:c r="Q793" s="13"/>
      <x:c r="R793" s="13"/>
      <x:c r="S793" s="13"/>
      <x:c r="T793" s="76" t="str">
        <x:f>IF(A793="","",IF(COUNTIF($A$7:$A$1006,A793)&gt;1,"Possible Duplicate","Unique"))</x:f>
      </x:c>
      <x:c r="U793" s="13"/>
      <x:c r="V793" s="13"/>
      <x:c r="W793" s="13"/>
      <x:c r="X793" s="14"/>
    </x:row>
    <x:row r="794">
      <x:c r="A794" s="13"/>
      <x:c r="B794" s="14"/>
      <x:c r="C794" s="76" t="str">
        <x:f>IF(B794="","",TEXT(B794,"mmm yyyy"))</x:f>
      </x:c>
      <x:c r="D794" s="13"/>
      <x:c r="E794" s="13"/>
      <x:c r="F794" s="13"/>
      <x:c r="G794" s="13"/>
      <x:c r="H794" s="13"/>
      <x:c r="I794" s="77"/>
      <x:c r="J794" s="77"/>
      <x:c r="K794" s="78" t="str">
        <x:f>IF(AND(I794="",J794=""),"",N(I794)-N(J794))</x:f>
      </x:c>
      <x:c r="L794" s="13"/>
      <x:c r="M794" s="76" t="str">
        <x:f>IF(E794="","",XLOOKUP(E794,'Lists &amp; COA'!$L$47:$L$95,'Lists &amp; COA'!$M$47:$M$95,""))</x:f>
      </x:c>
      <x:c r="N794" s="76" t="str">
        <x:f>IF(M794="","",IFERROR(VLOOKUP(M794,'Lists &amp; COA'!$A$6:$C$39,2,FALSE),"Review"))</x:f>
      </x:c>
      <x:c r="O794" s="76" t="str">
        <x:f>IF(OR(B794="",E794=""),"",IF(M794="","Review",IF(L794="","Review",IF(L794=M794,"No","Yes"))))</x:f>
      </x:c>
      <x:c r="P794" s="13"/>
      <x:c r="Q794" s="13"/>
      <x:c r="R794" s="13"/>
      <x:c r="S794" s="13"/>
      <x:c r="T794" s="76" t="str">
        <x:f>IF(A794="","",IF(COUNTIF($A$7:$A$1006,A794)&gt;1,"Possible Duplicate","Unique"))</x:f>
      </x:c>
      <x:c r="U794" s="13"/>
      <x:c r="V794" s="13"/>
      <x:c r="W794" s="13"/>
      <x:c r="X794" s="14"/>
    </x:row>
    <x:row r="795">
      <x:c r="A795" s="13"/>
      <x:c r="B795" s="14"/>
      <x:c r="C795" s="76" t="str">
        <x:f>IF(B795="","",TEXT(B795,"mmm yyyy"))</x:f>
      </x:c>
      <x:c r="D795" s="13"/>
      <x:c r="E795" s="13"/>
      <x:c r="F795" s="13"/>
      <x:c r="G795" s="13"/>
      <x:c r="H795" s="13"/>
      <x:c r="I795" s="77"/>
      <x:c r="J795" s="77"/>
      <x:c r="K795" s="78" t="str">
        <x:f>IF(AND(I795="",J795=""),"",N(I795)-N(J795))</x:f>
      </x:c>
      <x:c r="L795" s="13"/>
      <x:c r="M795" s="76" t="str">
        <x:f>IF(E795="","",XLOOKUP(E795,'Lists &amp; COA'!$L$47:$L$95,'Lists &amp; COA'!$M$47:$M$95,""))</x:f>
      </x:c>
      <x:c r="N795" s="76" t="str">
        <x:f>IF(M795="","",IFERROR(VLOOKUP(M795,'Lists &amp; COA'!$A$6:$C$39,2,FALSE),"Review"))</x:f>
      </x:c>
      <x:c r="O795" s="76" t="str">
        <x:f>IF(OR(B795="",E795=""),"",IF(M795="","Review",IF(L795="","Review",IF(L795=M795,"No","Yes"))))</x:f>
      </x:c>
      <x:c r="P795" s="13"/>
      <x:c r="Q795" s="13"/>
      <x:c r="R795" s="13"/>
      <x:c r="S795" s="13"/>
      <x:c r="T795" s="76" t="str">
        <x:f>IF(A795="","",IF(COUNTIF($A$7:$A$1006,A795)&gt;1,"Possible Duplicate","Unique"))</x:f>
      </x:c>
      <x:c r="U795" s="13"/>
      <x:c r="V795" s="13"/>
      <x:c r="W795" s="13"/>
      <x:c r="X795" s="14"/>
    </x:row>
    <x:row r="796">
      <x:c r="A796" s="13"/>
      <x:c r="B796" s="14"/>
      <x:c r="C796" s="76" t="str">
        <x:f>IF(B796="","",TEXT(B796,"mmm yyyy"))</x:f>
      </x:c>
      <x:c r="D796" s="13"/>
      <x:c r="E796" s="13"/>
      <x:c r="F796" s="13"/>
      <x:c r="G796" s="13"/>
      <x:c r="H796" s="13"/>
      <x:c r="I796" s="77"/>
      <x:c r="J796" s="77"/>
      <x:c r="K796" s="78" t="str">
        <x:f>IF(AND(I796="",J796=""),"",N(I796)-N(J796))</x:f>
      </x:c>
      <x:c r="L796" s="13"/>
      <x:c r="M796" s="76" t="str">
        <x:f>IF(E796="","",XLOOKUP(E796,'Lists &amp; COA'!$L$47:$L$95,'Lists &amp; COA'!$M$47:$M$95,""))</x:f>
      </x:c>
      <x:c r="N796" s="76" t="str">
        <x:f>IF(M796="","",IFERROR(VLOOKUP(M796,'Lists &amp; COA'!$A$6:$C$39,2,FALSE),"Review"))</x:f>
      </x:c>
      <x:c r="O796" s="76" t="str">
        <x:f>IF(OR(B796="",E796=""),"",IF(M796="","Review",IF(L796="","Review",IF(L796=M796,"No","Yes"))))</x:f>
      </x:c>
      <x:c r="P796" s="13"/>
      <x:c r="Q796" s="13"/>
      <x:c r="R796" s="13"/>
      <x:c r="S796" s="13"/>
      <x:c r="T796" s="76" t="str">
        <x:f>IF(A796="","",IF(COUNTIF($A$7:$A$1006,A796)&gt;1,"Possible Duplicate","Unique"))</x:f>
      </x:c>
      <x:c r="U796" s="13"/>
      <x:c r="V796" s="13"/>
      <x:c r="W796" s="13"/>
      <x:c r="X796" s="14"/>
    </x:row>
    <x:row r="797">
      <x:c r="A797" s="13"/>
      <x:c r="B797" s="14"/>
      <x:c r="C797" s="76" t="str">
        <x:f>IF(B797="","",TEXT(B797,"mmm yyyy"))</x:f>
      </x:c>
      <x:c r="D797" s="13"/>
      <x:c r="E797" s="13"/>
      <x:c r="F797" s="13"/>
      <x:c r="G797" s="13"/>
      <x:c r="H797" s="13"/>
      <x:c r="I797" s="77"/>
      <x:c r="J797" s="77"/>
      <x:c r="K797" s="78" t="str">
        <x:f>IF(AND(I797="",J797=""),"",N(I797)-N(J797))</x:f>
      </x:c>
      <x:c r="L797" s="13"/>
      <x:c r="M797" s="76" t="str">
        <x:f>IF(E797="","",XLOOKUP(E797,'Lists &amp; COA'!$L$47:$L$95,'Lists &amp; COA'!$M$47:$M$95,""))</x:f>
      </x:c>
      <x:c r="N797" s="76" t="str">
        <x:f>IF(M797="","",IFERROR(VLOOKUP(M797,'Lists &amp; COA'!$A$6:$C$39,2,FALSE),"Review"))</x:f>
      </x:c>
      <x:c r="O797" s="76" t="str">
        <x:f>IF(OR(B797="",E797=""),"",IF(M797="","Review",IF(L797="","Review",IF(L797=M797,"No","Yes"))))</x:f>
      </x:c>
      <x:c r="P797" s="13"/>
      <x:c r="Q797" s="13"/>
      <x:c r="R797" s="13"/>
      <x:c r="S797" s="13"/>
      <x:c r="T797" s="76" t="str">
        <x:f>IF(A797="","",IF(COUNTIF($A$7:$A$1006,A797)&gt;1,"Possible Duplicate","Unique"))</x:f>
      </x:c>
      <x:c r="U797" s="13"/>
      <x:c r="V797" s="13"/>
      <x:c r="W797" s="13"/>
      <x:c r="X797" s="14"/>
    </x:row>
    <x:row r="798">
      <x:c r="A798" s="13"/>
      <x:c r="B798" s="14"/>
      <x:c r="C798" s="76" t="str">
        <x:f>IF(B798="","",TEXT(B798,"mmm yyyy"))</x:f>
      </x:c>
      <x:c r="D798" s="13"/>
      <x:c r="E798" s="13"/>
      <x:c r="F798" s="13"/>
      <x:c r="G798" s="13"/>
      <x:c r="H798" s="13"/>
      <x:c r="I798" s="77"/>
      <x:c r="J798" s="77"/>
      <x:c r="K798" s="78" t="str">
        <x:f>IF(AND(I798="",J798=""),"",N(I798)-N(J798))</x:f>
      </x:c>
      <x:c r="L798" s="13"/>
      <x:c r="M798" s="76" t="str">
        <x:f>IF(E798="","",XLOOKUP(E798,'Lists &amp; COA'!$L$47:$L$95,'Lists &amp; COA'!$M$47:$M$95,""))</x:f>
      </x:c>
      <x:c r="N798" s="76" t="str">
        <x:f>IF(M798="","",IFERROR(VLOOKUP(M798,'Lists &amp; COA'!$A$6:$C$39,2,FALSE),"Review"))</x:f>
      </x:c>
      <x:c r="O798" s="76" t="str">
        <x:f>IF(OR(B798="",E798=""),"",IF(M798="","Review",IF(L798="","Review",IF(L798=M798,"No","Yes"))))</x:f>
      </x:c>
      <x:c r="P798" s="13"/>
      <x:c r="Q798" s="13"/>
      <x:c r="R798" s="13"/>
      <x:c r="S798" s="13"/>
      <x:c r="T798" s="76" t="str">
        <x:f>IF(A798="","",IF(COUNTIF($A$7:$A$1006,A798)&gt;1,"Possible Duplicate","Unique"))</x:f>
      </x:c>
      <x:c r="U798" s="13"/>
      <x:c r="V798" s="13"/>
      <x:c r="W798" s="13"/>
      <x:c r="X798" s="14"/>
    </x:row>
    <x:row r="799">
      <x:c r="A799" s="13"/>
      <x:c r="B799" s="14"/>
      <x:c r="C799" s="76" t="str">
        <x:f>IF(B799="","",TEXT(B799,"mmm yyyy"))</x:f>
      </x:c>
      <x:c r="D799" s="13"/>
      <x:c r="E799" s="13"/>
      <x:c r="F799" s="13"/>
      <x:c r="G799" s="13"/>
      <x:c r="H799" s="13"/>
      <x:c r="I799" s="77"/>
      <x:c r="J799" s="77"/>
      <x:c r="K799" s="78" t="str">
        <x:f>IF(AND(I799="",J799=""),"",N(I799)-N(J799))</x:f>
      </x:c>
      <x:c r="L799" s="13"/>
      <x:c r="M799" s="76" t="str">
        <x:f>IF(E799="","",XLOOKUP(E799,'Lists &amp; COA'!$L$47:$L$95,'Lists &amp; COA'!$M$47:$M$95,""))</x:f>
      </x:c>
      <x:c r="N799" s="76" t="str">
        <x:f>IF(M799="","",IFERROR(VLOOKUP(M799,'Lists &amp; COA'!$A$6:$C$39,2,FALSE),"Review"))</x:f>
      </x:c>
      <x:c r="O799" s="76" t="str">
        <x:f>IF(OR(B799="",E799=""),"",IF(M799="","Review",IF(L799="","Review",IF(L799=M799,"No","Yes"))))</x:f>
      </x:c>
      <x:c r="P799" s="13"/>
      <x:c r="Q799" s="13"/>
      <x:c r="R799" s="13"/>
      <x:c r="S799" s="13"/>
      <x:c r="T799" s="76" t="str">
        <x:f>IF(A799="","",IF(COUNTIF($A$7:$A$1006,A799)&gt;1,"Possible Duplicate","Unique"))</x:f>
      </x:c>
      <x:c r="U799" s="13"/>
      <x:c r="V799" s="13"/>
      <x:c r="W799" s="13"/>
      <x:c r="X799" s="14"/>
    </x:row>
    <x:row r="800">
      <x:c r="A800" s="13"/>
      <x:c r="B800" s="14"/>
      <x:c r="C800" s="76" t="str">
        <x:f>IF(B800="","",TEXT(B800,"mmm yyyy"))</x:f>
      </x:c>
      <x:c r="D800" s="13"/>
      <x:c r="E800" s="13"/>
      <x:c r="F800" s="13"/>
      <x:c r="G800" s="13"/>
      <x:c r="H800" s="13"/>
      <x:c r="I800" s="77"/>
      <x:c r="J800" s="77"/>
      <x:c r="K800" s="78" t="str">
        <x:f>IF(AND(I800="",J800=""),"",N(I800)-N(J800))</x:f>
      </x:c>
      <x:c r="L800" s="13"/>
      <x:c r="M800" s="76" t="str">
        <x:f>IF(E800="","",XLOOKUP(E800,'Lists &amp; COA'!$L$47:$L$95,'Lists &amp; COA'!$M$47:$M$95,""))</x:f>
      </x:c>
      <x:c r="N800" s="76" t="str">
        <x:f>IF(M800="","",IFERROR(VLOOKUP(M800,'Lists &amp; COA'!$A$6:$C$39,2,FALSE),"Review"))</x:f>
      </x:c>
      <x:c r="O800" s="76" t="str">
        <x:f>IF(OR(B800="",E800=""),"",IF(M800="","Review",IF(L800="","Review",IF(L800=M800,"No","Yes"))))</x:f>
      </x:c>
      <x:c r="P800" s="13"/>
      <x:c r="Q800" s="13"/>
      <x:c r="R800" s="13"/>
      <x:c r="S800" s="13"/>
      <x:c r="T800" s="76" t="str">
        <x:f>IF(A800="","",IF(COUNTIF($A$7:$A$1006,A800)&gt;1,"Possible Duplicate","Unique"))</x:f>
      </x:c>
      <x:c r="U800" s="13"/>
      <x:c r="V800" s="13"/>
      <x:c r="W800" s="13"/>
      <x:c r="X800" s="14"/>
    </x:row>
    <x:row r="801">
      <x:c r="A801" s="13"/>
      <x:c r="B801" s="14"/>
      <x:c r="C801" s="76" t="str">
        <x:f>IF(B801="","",TEXT(B801,"mmm yyyy"))</x:f>
      </x:c>
      <x:c r="D801" s="13"/>
      <x:c r="E801" s="13"/>
      <x:c r="F801" s="13"/>
      <x:c r="G801" s="13"/>
      <x:c r="H801" s="13"/>
      <x:c r="I801" s="77"/>
      <x:c r="J801" s="77"/>
      <x:c r="K801" s="78" t="str">
        <x:f>IF(AND(I801="",J801=""),"",N(I801)-N(J801))</x:f>
      </x:c>
      <x:c r="L801" s="13"/>
      <x:c r="M801" s="76" t="str">
        <x:f>IF(E801="","",XLOOKUP(E801,'Lists &amp; COA'!$L$47:$L$95,'Lists &amp; COA'!$M$47:$M$95,""))</x:f>
      </x:c>
      <x:c r="N801" s="76" t="str">
        <x:f>IF(M801="","",IFERROR(VLOOKUP(M801,'Lists &amp; COA'!$A$6:$C$39,2,FALSE),"Review"))</x:f>
      </x:c>
      <x:c r="O801" s="76" t="str">
        <x:f>IF(OR(B801="",E801=""),"",IF(M801="","Review",IF(L801="","Review",IF(L801=M801,"No","Yes"))))</x:f>
      </x:c>
      <x:c r="P801" s="13"/>
      <x:c r="Q801" s="13"/>
      <x:c r="R801" s="13"/>
      <x:c r="S801" s="13"/>
      <x:c r="T801" s="76" t="str">
        <x:f>IF(A801="","",IF(COUNTIF($A$7:$A$1006,A801)&gt;1,"Possible Duplicate","Unique"))</x:f>
      </x:c>
      <x:c r="U801" s="13"/>
      <x:c r="V801" s="13"/>
      <x:c r="W801" s="13"/>
      <x:c r="X801" s="14"/>
    </x:row>
    <x:row r="802">
      <x:c r="A802" s="13"/>
      <x:c r="B802" s="14"/>
      <x:c r="C802" s="76" t="str">
        <x:f>IF(B802="","",TEXT(B802,"mmm yyyy"))</x:f>
      </x:c>
      <x:c r="D802" s="13"/>
      <x:c r="E802" s="13"/>
      <x:c r="F802" s="13"/>
      <x:c r="G802" s="13"/>
      <x:c r="H802" s="13"/>
      <x:c r="I802" s="77"/>
      <x:c r="J802" s="77"/>
      <x:c r="K802" s="78" t="str">
        <x:f>IF(AND(I802="",J802=""),"",N(I802)-N(J802))</x:f>
      </x:c>
      <x:c r="L802" s="13"/>
      <x:c r="M802" s="76" t="str">
        <x:f>IF(E802="","",XLOOKUP(E802,'Lists &amp; COA'!$L$47:$L$95,'Lists &amp; COA'!$M$47:$M$95,""))</x:f>
      </x:c>
      <x:c r="N802" s="76" t="str">
        <x:f>IF(M802="","",IFERROR(VLOOKUP(M802,'Lists &amp; COA'!$A$6:$C$39,2,FALSE),"Review"))</x:f>
      </x:c>
      <x:c r="O802" s="76" t="str">
        <x:f>IF(OR(B802="",E802=""),"",IF(M802="","Review",IF(L802="","Review",IF(L802=M802,"No","Yes"))))</x:f>
      </x:c>
      <x:c r="P802" s="13"/>
      <x:c r="Q802" s="13"/>
      <x:c r="R802" s="13"/>
      <x:c r="S802" s="13"/>
      <x:c r="T802" s="76" t="str">
        <x:f>IF(A802="","",IF(COUNTIF($A$7:$A$1006,A802)&gt;1,"Possible Duplicate","Unique"))</x:f>
      </x:c>
      <x:c r="U802" s="13"/>
      <x:c r="V802" s="13"/>
      <x:c r="W802" s="13"/>
      <x:c r="X802" s="14"/>
    </x:row>
    <x:row r="803">
      <x:c r="A803" s="13"/>
      <x:c r="B803" s="14"/>
      <x:c r="C803" s="76" t="str">
        <x:f>IF(B803="","",TEXT(B803,"mmm yyyy"))</x:f>
      </x:c>
      <x:c r="D803" s="13"/>
      <x:c r="E803" s="13"/>
      <x:c r="F803" s="13"/>
      <x:c r="G803" s="13"/>
      <x:c r="H803" s="13"/>
      <x:c r="I803" s="77"/>
      <x:c r="J803" s="77"/>
      <x:c r="K803" s="78" t="str">
        <x:f>IF(AND(I803="",J803=""),"",N(I803)-N(J803))</x:f>
      </x:c>
      <x:c r="L803" s="13"/>
      <x:c r="M803" s="76" t="str">
        <x:f>IF(E803="","",XLOOKUP(E803,'Lists &amp; COA'!$L$47:$L$95,'Lists &amp; COA'!$M$47:$M$95,""))</x:f>
      </x:c>
      <x:c r="N803" s="76" t="str">
        <x:f>IF(M803="","",IFERROR(VLOOKUP(M803,'Lists &amp; COA'!$A$6:$C$39,2,FALSE),"Review"))</x:f>
      </x:c>
      <x:c r="O803" s="76" t="str">
        <x:f>IF(OR(B803="",E803=""),"",IF(M803="","Review",IF(L803="","Review",IF(L803=M803,"No","Yes"))))</x:f>
      </x:c>
      <x:c r="P803" s="13"/>
      <x:c r="Q803" s="13"/>
      <x:c r="R803" s="13"/>
      <x:c r="S803" s="13"/>
      <x:c r="T803" s="76" t="str">
        <x:f>IF(A803="","",IF(COUNTIF($A$7:$A$1006,A803)&gt;1,"Possible Duplicate","Unique"))</x:f>
      </x:c>
      <x:c r="U803" s="13"/>
      <x:c r="V803" s="13"/>
      <x:c r="W803" s="13"/>
      <x:c r="X803" s="14"/>
    </x:row>
    <x:row r="804">
      <x:c r="A804" s="13"/>
      <x:c r="B804" s="14"/>
      <x:c r="C804" s="76" t="str">
        <x:f>IF(B804="","",TEXT(B804,"mmm yyyy"))</x:f>
      </x:c>
      <x:c r="D804" s="13"/>
      <x:c r="E804" s="13"/>
      <x:c r="F804" s="13"/>
      <x:c r="G804" s="13"/>
      <x:c r="H804" s="13"/>
      <x:c r="I804" s="77"/>
      <x:c r="J804" s="77"/>
      <x:c r="K804" s="78" t="str">
        <x:f>IF(AND(I804="",J804=""),"",N(I804)-N(J804))</x:f>
      </x:c>
      <x:c r="L804" s="13"/>
      <x:c r="M804" s="76" t="str">
        <x:f>IF(E804="","",XLOOKUP(E804,'Lists &amp; COA'!$L$47:$L$95,'Lists &amp; COA'!$M$47:$M$95,""))</x:f>
      </x:c>
      <x:c r="N804" s="76" t="str">
        <x:f>IF(M804="","",IFERROR(VLOOKUP(M804,'Lists &amp; COA'!$A$6:$C$39,2,FALSE),"Review"))</x:f>
      </x:c>
      <x:c r="O804" s="76" t="str">
        <x:f>IF(OR(B804="",E804=""),"",IF(M804="","Review",IF(L804="","Review",IF(L804=M804,"No","Yes"))))</x:f>
      </x:c>
      <x:c r="P804" s="13"/>
      <x:c r="Q804" s="13"/>
      <x:c r="R804" s="13"/>
      <x:c r="S804" s="13"/>
      <x:c r="T804" s="76" t="str">
        <x:f>IF(A804="","",IF(COUNTIF($A$7:$A$1006,A804)&gt;1,"Possible Duplicate","Unique"))</x:f>
      </x:c>
      <x:c r="U804" s="13"/>
      <x:c r="V804" s="13"/>
      <x:c r="W804" s="13"/>
      <x:c r="X804" s="14"/>
    </x:row>
    <x:row r="805">
      <x:c r="A805" s="13"/>
      <x:c r="B805" s="14"/>
      <x:c r="C805" s="76" t="str">
        <x:f>IF(B805="","",TEXT(B805,"mmm yyyy"))</x:f>
      </x:c>
      <x:c r="D805" s="13"/>
      <x:c r="E805" s="13"/>
      <x:c r="F805" s="13"/>
      <x:c r="G805" s="13"/>
      <x:c r="H805" s="13"/>
      <x:c r="I805" s="77"/>
      <x:c r="J805" s="77"/>
      <x:c r="K805" s="78" t="str">
        <x:f>IF(AND(I805="",J805=""),"",N(I805)-N(J805))</x:f>
      </x:c>
      <x:c r="L805" s="13"/>
      <x:c r="M805" s="76" t="str">
        <x:f>IF(E805="","",XLOOKUP(E805,'Lists &amp; COA'!$L$47:$L$95,'Lists &amp; COA'!$M$47:$M$95,""))</x:f>
      </x:c>
      <x:c r="N805" s="76" t="str">
        <x:f>IF(M805="","",IFERROR(VLOOKUP(M805,'Lists &amp; COA'!$A$6:$C$39,2,FALSE),"Review"))</x:f>
      </x:c>
      <x:c r="O805" s="76" t="str">
        <x:f>IF(OR(B805="",E805=""),"",IF(M805="","Review",IF(L805="","Review",IF(L805=M805,"No","Yes"))))</x:f>
      </x:c>
      <x:c r="P805" s="13"/>
      <x:c r="Q805" s="13"/>
      <x:c r="R805" s="13"/>
      <x:c r="S805" s="13"/>
      <x:c r="T805" s="76" t="str">
        <x:f>IF(A805="","",IF(COUNTIF($A$7:$A$1006,A805)&gt;1,"Possible Duplicate","Unique"))</x:f>
      </x:c>
      <x:c r="U805" s="13"/>
      <x:c r="V805" s="13"/>
      <x:c r="W805" s="13"/>
      <x:c r="X805" s="14"/>
    </x:row>
    <x:row r="806">
      <x:c r="A806" s="13"/>
      <x:c r="B806" s="14"/>
      <x:c r="C806" s="76" t="str">
        <x:f>IF(B806="","",TEXT(B806,"mmm yyyy"))</x:f>
      </x:c>
      <x:c r="D806" s="13"/>
      <x:c r="E806" s="13"/>
      <x:c r="F806" s="13"/>
      <x:c r="G806" s="13"/>
      <x:c r="H806" s="13"/>
      <x:c r="I806" s="77"/>
      <x:c r="J806" s="77"/>
      <x:c r="K806" s="78" t="str">
        <x:f>IF(AND(I806="",J806=""),"",N(I806)-N(J806))</x:f>
      </x:c>
      <x:c r="L806" s="13"/>
      <x:c r="M806" s="76" t="str">
        <x:f>IF(E806="","",XLOOKUP(E806,'Lists &amp; COA'!$L$47:$L$95,'Lists &amp; COA'!$M$47:$M$95,""))</x:f>
      </x:c>
      <x:c r="N806" s="76" t="str">
        <x:f>IF(M806="","",IFERROR(VLOOKUP(M806,'Lists &amp; COA'!$A$6:$C$39,2,FALSE),"Review"))</x:f>
      </x:c>
      <x:c r="O806" s="76" t="str">
        <x:f>IF(OR(B806="",E806=""),"",IF(M806="","Review",IF(L806="","Review",IF(L806=M806,"No","Yes"))))</x:f>
      </x:c>
      <x:c r="P806" s="13"/>
      <x:c r="Q806" s="13"/>
      <x:c r="R806" s="13"/>
      <x:c r="S806" s="13"/>
      <x:c r="T806" s="76" t="str">
        <x:f>IF(A806="","",IF(COUNTIF($A$7:$A$1006,A806)&gt;1,"Possible Duplicate","Unique"))</x:f>
      </x:c>
      <x:c r="U806" s="13"/>
      <x:c r="V806" s="13"/>
      <x:c r="W806" s="13"/>
      <x:c r="X806" s="14"/>
    </x:row>
    <x:row r="807">
      <x:c r="A807" s="13"/>
      <x:c r="B807" s="14"/>
      <x:c r="C807" s="76" t="str">
        <x:f>IF(B807="","",TEXT(B807,"mmm yyyy"))</x:f>
      </x:c>
      <x:c r="D807" s="13"/>
      <x:c r="E807" s="13"/>
      <x:c r="F807" s="13"/>
      <x:c r="G807" s="13"/>
      <x:c r="H807" s="13"/>
      <x:c r="I807" s="77"/>
      <x:c r="J807" s="77"/>
      <x:c r="K807" s="78" t="str">
        <x:f>IF(AND(I807="",J807=""),"",N(I807)-N(J807))</x:f>
      </x:c>
      <x:c r="L807" s="13"/>
      <x:c r="M807" s="76" t="str">
        <x:f>IF(E807="","",XLOOKUP(E807,'Lists &amp; COA'!$L$47:$L$95,'Lists &amp; COA'!$M$47:$M$95,""))</x:f>
      </x:c>
      <x:c r="N807" s="76" t="str">
        <x:f>IF(M807="","",IFERROR(VLOOKUP(M807,'Lists &amp; COA'!$A$6:$C$39,2,FALSE),"Review"))</x:f>
      </x:c>
      <x:c r="O807" s="76" t="str">
        <x:f>IF(OR(B807="",E807=""),"",IF(M807="","Review",IF(L807="","Review",IF(L807=M807,"No","Yes"))))</x:f>
      </x:c>
      <x:c r="P807" s="13"/>
      <x:c r="Q807" s="13"/>
      <x:c r="R807" s="13"/>
      <x:c r="S807" s="13"/>
      <x:c r="T807" s="76" t="str">
        <x:f>IF(A807="","",IF(COUNTIF($A$7:$A$1006,A807)&gt;1,"Possible Duplicate","Unique"))</x:f>
      </x:c>
      <x:c r="U807" s="13"/>
      <x:c r="V807" s="13"/>
      <x:c r="W807" s="13"/>
      <x:c r="X807" s="14"/>
    </x:row>
    <x:row r="808">
      <x:c r="A808" s="13"/>
      <x:c r="B808" s="14"/>
      <x:c r="C808" s="76" t="str">
        <x:f>IF(B808="","",TEXT(B808,"mmm yyyy"))</x:f>
      </x:c>
      <x:c r="D808" s="13"/>
      <x:c r="E808" s="13"/>
      <x:c r="F808" s="13"/>
      <x:c r="G808" s="13"/>
      <x:c r="H808" s="13"/>
      <x:c r="I808" s="77"/>
      <x:c r="J808" s="77"/>
      <x:c r="K808" s="78" t="str">
        <x:f>IF(AND(I808="",J808=""),"",N(I808)-N(J808))</x:f>
      </x:c>
      <x:c r="L808" s="13"/>
      <x:c r="M808" s="76" t="str">
        <x:f>IF(E808="","",XLOOKUP(E808,'Lists &amp; COA'!$L$47:$L$95,'Lists &amp; COA'!$M$47:$M$95,""))</x:f>
      </x:c>
      <x:c r="N808" s="76" t="str">
        <x:f>IF(M808="","",IFERROR(VLOOKUP(M808,'Lists &amp; COA'!$A$6:$C$39,2,FALSE),"Review"))</x:f>
      </x:c>
      <x:c r="O808" s="76" t="str">
        <x:f>IF(OR(B808="",E808=""),"",IF(M808="","Review",IF(L808="","Review",IF(L808=M808,"No","Yes"))))</x:f>
      </x:c>
      <x:c r="P808" s="13"/>
      <x:c r="Q808" s="13"/>
      <x:c r="R808" s="13"/>
      <x:c r="S808" s="13"/>
      <x:c r="T808" s="76" t="str">
        <x:f>IF(A808="","",IF(COUNTIF($A$7:$A$1006,A808)&gt;1,"Possible Duplicate","Unique"))</x:f>
      </x:c>
      <x:c r="U808" s="13"/>
      <x:c r="V808" s="13"/>
      <x:c r="W808" s="13"/>
      <x:c r="X808" s="14"/>
    </x:row>
    <x:row r="809">
      <x:c r="A809" s="13"/>
      <x:c r="B809" s="14"/>
      <x:c r="C809" s="76" t="str">
        <x:f>IF(B809="","",TEXT(B809,"mmm yyyy"))</x:f>
      </x:c>
      <x:c r="D809" s="13"/>
      <x:c r="E809" s="13"/>
      <x:c r="F809" s="13"/>
      <x:c r="G809" s="13"/>
      <x:c r="H809" s="13"/>
      <x:c r="I809" s="77"/>
      <x:c r="J809" s="77"/>
      <x:c r="K809" s="78" t="str">
        <x:f>IF(AND(I809="",J809=""),"",N(I809)-N(J809))</x:f>
      </x:c>
      <x:c r="L809" s="13"/>
      <x:c r="M809" s="76" t="str">
        <x:f>IF(E809="","",XLOOKUP(E809,'Lists &amp; COA'!$L$47:$L$95,'Lists &amp; COA'!$M$47:$M$95,""))</x:f>
      </x:c>
      <x:c r="N809" s="76" t="str">
        <x:f>IF(M809="","",IFERROR(VLOOKUP(M809,'Lists &amp; COA'!$A$6:$C$39,2,FALSE),"Review"))</x:f>
      </x:c>
      <x:c r="O809" s="76" t="str">
        <x:f>IF(OR(B809="",E809=""),"",IF(M809="","Review",IF(L809="","Review",IF(L809=M809,"No","Yes"))))</x:f>
      </x:c>
      <x:c r="P809" s="13"/>
      <x:c r="Q809" s="13"/>
      <x:c r="R809" s="13"/>
      <x:c r="S809" s="13"/>
      <x:c r="T809" s="76" t="str">
        <x:f>IF(A809="","",IF(COUNTIF($A$7:$A$1006,A809)&gt;1,"Possible Duplicate","Unique"))</x:f>
      </x:c>
      <x:c r="U809" s="13"/>
      <x:c r="V809" s="13"/>
      <x:c r="W809" s="13"/>
      <x:c r="X809" s="14"/>
    </x:row>
    <x:row r="810">
      <x:c r="A810" s="13"/>
      <x:c r="B810" s="14"/>
      <x:c r="C810" s="76" t="str">
        <x:f>IF(B810="","",TEXT(B810,"mmm yyyy"))</x:f>
      </x:c>
      <x:c r="D810" s="13"/>
      <x:c r="E810" s="13"/>
      <x:c r="F810" s="13"/>
      <x:c r="G810" s="13"/>
      <x:c r="H810" s="13"/>
      <x:c r="I810" s="77"/>
      <x:c r="J810" s="77"/>
      <x:c r="K810" s="78" t="str">
        <x:f>IF(AND(I810="",J810=""),"",N(I810)-N(J810))</x:f>
      </x:c>
      <x:c r="L810" s="13"/>
      <x:c r="M810" s="76" t="str">
        <x:f>IF(E810="","",XLOOKUP(E810,'Lists &amp; COA'!$L$47:$L$95,'Lists &amp; COA'!$M$47:$M$95,""))</x:f>
      </x:c>
      <x:c r="N810" s="76" t="str">
        <x:f>IF(M810="","",IFERROR(VLOOKUP(M810,'Lists &amp; COA'!$A$6:$C$39,2,FALSE),"Review"))</x:f>
      </x:c>
      <x:c r="O810" s="76" t="str">
        <x:f>IF(OR(B810="",E810=""),"",IF(M810="","Review",IF(L810="","Review",IF(L810=M810,"No","Yes"))))</x:f>
      </x:c>
      <x:c r="P810" s="13"/>
      <x:c r="Q810" s="13"/>
      <x:c r="R810" s="13"/>
      <x:c r="S810" s="13"/>
      <x:c r="T810" s="76" t="str">
        <x:f>IF(A810="","",IF(COUNTIF($A$7:$A$1006,A810)&gt;1,"Possible Duplicate","Unique"))</x:f>
      </x:c>
      <x:c r="U810" s="13"/>
      <x:c r="V810" s="13"/>
      <x:c r="W810" s="13"/>
      <x:c r="X810" s="14"/>
    </x:row>
    <x:row r="811">
      <x:c r="A811" s="13"/>
      <x:c r="B811" s="14"/>
      <x:c r="C811" s="76" t="str">
        <x:f>IF(B811="","",TEXT(B811,"mmm yyyy"))</x:f>
      </x:c>
      <x:c r="D811" s="13"/>
      <x:c r="E811" s="13"/>
      <x:c r="F811" s="13"/>
      <x:c r="G811" s="13"/>
      <x:c r="H811" s="13"/>
      <x:c r="I811" s="77"/>
      <x:c r="J811" s="77"/>
      <x:c r="K811" s="78" t="str">
        <x:f>IF(AND(I811="",J811=""),"",N(I811)-N(J811))</x:f>
      </x:c>
      <x:c r="L811" s="13"/>
      <x:c r="M811" s="76" t="str">
        <x:f>IF(E811="","",XLOOKUP(E811,'Lists &amp; COA'!$L$47:$L$95,'Lists &amp; COA'!$M$47:$M$95,""))</x:f>
      </x:c>
      <x:c r="N811" s="76" t="str">
        <x:f>IF(M811="","",IFERROR(VLOOKUP(M811,'Lists &amp; COA'!$A$6:$C$39,2,FALSE),"Review"))</x:f>
      </x:c>
      <x:c r="O811" s="76" t="str">
        <x:f>IF(OR(B811="",E811=""),"",IF(M811="","Review",IF(L811="","Review",IF(L811=M811,"No","Yes"))))</x:f>
      </x:c>
      <x:c r="P811" s="13"/>
      <x:c r="Q811" s="13"/>
      <x:c r="R811" s="13"/>
      <x:c r="S811" s="13"/>
      <x:c r="T811" s="76" t="str">
        <x:f>IF(A811="","",IF(COUNTIF($A$7:$A$1006,A811)&gt;1,"Possible Duplicate","Unique"))</x:f>
      </x:c>
      <x:c r="U811" s="13"/>
      <x:c r="V811" s="13"/>
      <x:c r="W811" s="13"/>
      <x:c r="X811" s="14"/>
    </x:row>
    <x:row r="812">
      <x:c r="A812" s="13"/>
      <x:c r="B812" s="14"/>
      <x:c r="C812" s="76" t="str">
        <x:f>IF(B812="","",TEXT(B812,"mmm yyyy"))</x:f>
      </x:c>
      <x:c r="D812" s="13"/>
      <x:c r="E812" s="13"/>
      <x:c r="F812" s="13"/>
      <x:c r="G812" s="13"/>
      <x:c r="H812" s="13"/>
      <x:c r="I812" s="77"/>
      <x:c r="J812" s="77"/>
      <x:c r="K812" s="78" t="str">
        <x:f>IF(AND(I812="",J812=""),"",N(I812)-N(J812))</x:f>
      </x:c>
      <x:c r="L812" s="13"/>
      <x:c r="M812" s="76" t="str">
        <x:f>IF(E812="","",XLOOKUP(E812,'Lists &amp; COA'!$L$47:$L$95,'Lists &amp; COA'!$M$47:$M$95,""))</x:f>
      </x:c>
      <x:c r="N812" s="76" t="str">
        <x:f>IF(M812="","",IFERROR(VLOOKUP(M812,'Lists &amp; COA'!$A$6:$C$39,2,FALSE),"Review"))</x:f>
      </x:c>
      <x:c r="O812" s="76" t="str">
        <x:f>IF(OR(B812="",E812=""),"",IF(M812="","Review",IF(L812="","Review",IF(L812=M812,"No","Yes"))))</x:f>
      </x:c>
      <x:c r="P812" s="13"/>
      <x:c r="Q812" s="13"/>
      <x:c r="R812" s="13"/>
      <x:c r="S812" s="13"/>
      <x:c r="T812" s="76" t="str">
        <x:f>IF(A812="","",IF(COUNTIF($A$7:$A$1006,A812)&gt;1,"Possible Duplicate","Unique"))</x:f>
      </x:c>
      <x:c r="U812" s="13"/>
      <x:c r="V812" s="13"/>
      <x:c r="W812" s="13"/>
      <x:c r="X812" s="14"/>
    </x:row>
    <x:row r="813">
      <x:c r="A813" s="13"/>
      <x:c r="B813" s="14"/>
      <x:c r="C813" s="76" t="str">
        <x:f>IF(B813="","",TEXT(B813,"mmm yyyy"))</x:f>
      </x:c>
      <x:c r="D813" s="13"/>
      <x:c r="E813" s="13"/>
      <x:c r="F813" s="13"/>
      <x:c r="G813" s="13"/>
      <x:c r="H813" s="13"/>
      <x:c r="I813" s="77"/>
      <x:c r="J813" s="77"/>
      <x:c r="K813" s="78" t="str">
        <x:f>IF(AND(I813="",J813=""),"",N(I813)-N(J813))</x:f>
      </x:c>
      <x:c r="L813" s="13"/>
      <x:c r="M813" s="76" t="str">
        <x:f>IF(E813="","",XLOOKUP(E813,'Lists &amp; COA'!$L$47:$L$95,'Lists &amp; COA'!$M$47:$M$95,""))</x:f>
      </x:c>
      <x:c r="N813" s="76" t="str">
        <x:f>IF(M813="","",IFERROR(VLOOKUP(M813,'Lists &amp; COA'!$A$6:$C$39,2,FALSE),"Review"))</x:f>
      </x:c>
      <x:c r="O813" s="76" t="str">
        <x:f>IF(OR(B813="",E813=""),"",IF(M813="","Review",IF(L813="","Review",IF(L813=M813,"No","Yes"))))</x:f>
      </x:c>
      <x:c r="P813" s="13"/>
      <x:c r="Q813" s="13"/>
      <x:c r="R813" s="13"/>
      <x:c r="S813" s="13"/>
      <x:c r="T813" s="76" t="str">
        <x:f>IF(A813="","",IF(COUNTIF($A$7:$A$1006,A813)&gt;1,"Possible Duplicate","Unique"))</x:f>
      </x:c>
      <x:c r="U813" s="13"/>
      <x:c r="V813" s="13"/>
      <x:c r="W813" s="13"/>
      <x:c r="X813" s="14"/>
    </x:row>
    <x:row r="814">
      <x:c r="A814" s="13"/>
      <x:c r="B814" s="14"/>
      <x:c r="C814" s="76" t="str">
        <x:f>IF(B814="","",TEXT(B814,"mmm yyyy"))</x:f>
      </x:c>
      <x:c r="D814" s="13"/>
      <x:c r="E814" s="13"/>
      <x:c r="F814" s="13"/>
      <x:c r="G814" s="13"/>
      <x:c r="H814" s="13"/>
      <x:c r="I814" s="77"/>
      <x:c r="J814" s="77"/>
      <x:c r="K814" s="78" t="str">
        <x:f>IF(AND(I814="",J814=""),"",N(I814)-N(J814))</x:f>
      </x:c>
      <x:c r="L814" s="13"/>
      <x:c r="M814" s="76" t="str">
        <x:f>IF(E814="","",XLOOKUP(E814,'Lists &amp; COA'!$L$47:$L$95,'Lists &amp; COA'!$M$47:$M$95,""))</x:f>
      </x:c>
      <x:c r="N814" s="76" t="str">
        <x:f>IF(M814="","",IFERROR(VLOOKUP(M814,'Lists &amp; COA'!$A$6:$C$39,2,FALSE),"Review"))</x:f>
      </x:c>
      <x:c r="O814" s="76" t="str">
        <x:f>IF(OR(B814="",E814=""),"",IF(M814="","Review",IF(L814="","Review",IF(L814=M814,"No","Yes"))))</x:f>
      </x:c>
      <x:c r="P814" s="13"/>
      <x:c r="Q814" s="13"/>
      <x:c r="R814" s="13"/>
      <x:c r="S814" s="13"/>
      <x:c r="T814" s="76" t="str">
        <x:f>IF(A814="","",IF(COUNTIF($A$7:$A$1006,A814)&gt;1,"Possible Duplicate","Unique"))</x:f>
      </x:c>
      <x:c r="U814" s="13"/>
      <x:c r="V814" s="13"/>
      <x:c r="W814" s="13"/>
      <x:c r="X814" s="14"/>
    </x:row>
    <x:row r="815">
      <x:c r="A815" s="13"/>
      <x:c r="B815" s="14"/>
      <x:c r="C815" s="76" t="str">
        <x:f>IF(B815="","",TEXT(B815,"mmm yyyy"))</x:f>
      </x:c>
      <x:c r="D815" s="13"/>
      <x:c r="E815" s="13"/>
      <x:c r="F815" s="13"/>
      <x:c r="G815" s="13"/>
      <x:c r="H815" s="13"/>
      <x:c r="I815" s="77"/>
      <x:c r="J815" s="77"/>
      <x:c r="K815" s="78" t="str">
        <x:f>IF(AND(I815="",J815=""),"",N(I815)-N(J815))</x:f>
      </x:c>
      <x:c r="L815" s="13"/>
      <x:c r="M815" s="76" t="str">
        <x:f>IF(E815="","",XLOOKUP(E815,'Lists &amp; COA'!$L$47:$L$95,'Lists &amp; COA'!$M$47:$M$95,""))</x:f>
      </x:c>
      <x:c r="N815" s="76" t="str">
        <x:f>IF(M815="","",IFERROR(VLOOKUP(M815,'Lists &amp; COA'!$A$6:$C$39,2,FALSE),"Review"))</x:f>
      </x:c>
      <x:c r="O815" s="76" t="str">
        <x:f>IF(OR(B815="",E815=""),"",IF(M815="","Review",IF(L815="","Review",IF(L815=M815,"No","Yes"))))</x:f>
      </x:c>
      <x:c r="P815" s="13"/>
      <x:c r="Q815" s="13"/>
      <x:c r="R815" s="13"/>
      <x:c r="S815" s="13"/>
      <x:c r="T815" s="76" t="str">
        <x:f>IF(A815="","",IF(COUNTIF($A$7:$A$1006,A815)&gt;1,"Possible Duplicate","Unique"))</x:f>
      </x:c>
      <x:c r="U815" s="13"/>
      <x:c r="V815" s="13"/>
      <x:c r="W815" s="13"/>
      <x:c r="X815" s="14"/>
    </x:row>
    <x:row r="816">
      <x:c r="A816" s="13"/>
      <x:c r="B816" s="14"/>
      <x:c r="C816" s="76" t="str">
        <x:f>IF(B816="","",TEXT(B816,"mmm yyyy"))</x:f>
      </x:c>
      <x:c r="D816" s="13"/>
      <x:c r="E816" s="13"/>
      <x:c r="F816" s="13"/>
      <x:c r="G816" s="13"/>
      <x:c r="H816" s="13"/>
      <x:c r="I816" s="77"/>
      <x:c r="J816" s="77"/>
      <x:c r="K816" s="78" t="str">
        <x:f>IF(AND(I816="",J816=""),"",N(I816)-N(J816))</x:f>
      </x:c>
      <x:c r="L816" s="13"/>
      <x:c r="M816" s="76" t="str">
        <x:f>IF(E816="","",XLOOKUP(E816,'Lists &amp; COA'!$L$47:$L$95,'Lists &amp; COA'!$M$47:$M$95,""))</x:f>
      </x:c>
      <x:c r="N816" s="76" t="str">
        <x:f>IF(M816="","",IFERROR(VLOOKUP(M816,'Lists &amp; COA'!$A$6:$C$39,2,FALSE),"Review"))</x:f>
      </x:c>
      <x:c r="O816" s="76" t="str">
        <x:f>IF(OR(B816="",E816=""),"",IF(M816="","Review",IF(L816="","Review",IF(L816=M816,"No","Yes"))))</x:f>
      </x:c>
      <x:c r="P816" s="13"/>
      <x:c r="Q816" s="13"/>
      <x:c r="R816" s="13"/>
      <x:c r="S816" s="13"/>
      <x:c r="T816" s="76" t="str">
        <x:f>IF(A816="","",IF(COUNTIF($A$7:$A$1006,A816)&gt;1,"Possible Duplicate","Unique"))</x:f>
      </x:c>
      <x:c r="U816" s="13"/>
      <x:c r="V816" s="13"/>
      <x:c r="W816" s="13"/>
      <x:c r="X816" s="14"/>
    </x:row>
    <x:row r="817">
      <x:c r="A817" s="13"/>
      <x:c r="B817" s="14"/>
      <x:c r="C817" s="76" t="str">
        <x:f>IF(B817="","",TEXT(B817,"mmm yyyy"))</x:f>
      </x:c>
      <x:c r="D817" s="13"/>
      <x:c r="E817" s="13"/>
      <x:c r="F817" s="13"/>
      <x:c r="G817" s="13"/>
      <x:c r="H817" s="13"/>
      <x:c r="I817" s="77"/>
      <x:c r="J817" s="77"/>
      <x:c r="K817" s="78" t="str">
        <x:f>IF(AND(I817="",J817=""),"",N(I817)-N(J817))</x:f>
      </x:c>
      <x:c r="L817" s="13"/>
      <x:c r="M817" s="76" t="str">
        <x:f>IF(E817="","",XLOOKUP(E817,'Lists &amp; COA'!$L$47:$L$95,'Lists &amp; COA'!$M$47:$M$95,""))</x:f>
      </x:c>
      <x:c r="N817" s="76" t="str">
        <x:f>IF(M817="","",IFERROR(VLOOKUP(M817,'Lists &amp; COA'!$A$6:$C$39,2,FALSE),"Review"))</x:f>
      </x:c>
      <x:c r="O817" s="76" t="str">
        <x:f>IF(OR(B817="",E817=""),"",IF(M817="","Review",IF(L817="","Review",IF(L817=M817,"No","Yes"))))</x:f>
      </x:c>
      <x:c r="P817" s="13"/>
      <x:c r="Q817" s="13"/>
      <x:c r="R817" s="13"/>
      <x:c r="S817" s="13"/>
      <x:c r="T817" s="76" t="str">
        <x:f>IF(A817="","",IF(COUNTIF($A$7:$A$1006,A817)&gt;1,"Possible Duplicate","Unique"))</x:f>
      </x:c>
      <x:c r="U817" s="13"/>
      <x:c r="V817" s="13"/>
      <x:c r="W817" s="13"/>
      <x:c r="X817" s="14"/>
    </x:row>
    <x:row r="818">
      <x:c r="A818" s="13"/>
      <x:c r="B818" s="14"/>
      <x:c r="C818" s="76" t="str">
        <x:f>IF(B818="","",TEXT(B818,"mmm yyyy"))</x:f>
      </x:c>
      <x:c r="D818" s="13"/>
      <x:c r="E818" s="13"/>
      <x:c r="F818" s="13"/>
      <x:c r="G818" s="13"/>
      <x:c r="H818" s="13"/>
      <x:c r="I818" s="77"/>
      <x:c r="J818" s="77"/>
      <x:c r="K818" s="78" t="str">
        <x:f>IF(AND(I818="",J818=""),"",N(I818)-N(J818))</x:f>
      </x:c>
      <x:c r="L818" s="13"/>
      <x:c r="M818" s="76" t="str">
        <x:f>IF(E818="","",XLOOKUP(E818,'Lists &amp; COA'!$L$47:$L$95,'Lists &amp; COA'!$M$47:$M$95,""))</x:f>
      </x:c>
      <x:c r="N818" s="76" t="str">
        <x:f>IF(M818="","",IFERROR(VLOOKUP(M818,'Lists &amp; COA'!$A$6:$C$39,2,FALSE),"Review"))</x:f>
      </x:c>
      <x:c r="O818" s="76" t="str">
        <x:f>IF(OR(B818="",E818=""),"",IF(M818="","Review",IF(L818="","Review",IF(L818=M818,"No","Yes"))))</x:f>
      </x:c>
      <x:c r="P818" s="13"/>
      <x:c r="Q818" s="13"/>
      <x:c r="R818" s="13"/>
      <x:c r="S818" s="13"/>
      <x:c r="T818" s="76" t="str">
        <x:f>IF(A818="","",IF(COUNTIF($A$7:$A$1006,A818)&gt;1,"Possible Duplicate","Unique"))</x:f>
      </x:c>
      <x:c r="U818" s="13"/>
      <x:c r="V818" s="13"/>
      <x:c r="W818" s="13"/>
      <x:c r="X818" s="14"/>
    </x:row>
    <x:row r="819">
      <x:c r="A819" s="13"/>
      <x:c r="B819" s="14"/>
      <x:c r="C819" s="76" t="str">
        <x:f>IF(B819="","",TEXT(B819,"mmm yyyy"))</x:f>
      </x:c>
      <x:c r="D819" s="13"/>
      <x:c r="E819" s="13"/>
      <x:c r="F819" s="13"/>
      <x:c r="G819" s="13"/>
      <x:c r="H819" s="13"/>
      <x:c r="I819" s="77"/>
      <x:c r="J819" s="77"/>
      <x:c r="K819" s="78" t="str">
        <x:f>IF(AND(I819="",J819=""),"",N(I819)-N(J819))</x:f>
      </x:c>
      <x:c r="L819" s="13"/>
      <x:c r="M819" s="76" t="str">
        <x:f>IF(E819="","",XLOOKUP(E819,'Lists &amp; COA'!$L$47:$L$95,'Lists &amp; COA'!$M$47:$M$95,""))</x:f>
      </x:c>
      <x:c r="N819" s="76" t="str">
        <x:f>IF(M819="","",IFERROR(VLOOKUP(M819,'Lists &amp; COA'!$A$6:$C$39,2,FALSE),"Review"))</x:f>
      </x:c>
      <x:c r="O819" s="76" t="str">
        <x:f>IF(OR(B819="",E819=""),"",IF(M819="","Review",IF(L819="","Review",IF(L819=M819,"No","Yes"))))</x:f>
      </x:c>
      <x:c r="P819" s="13"/>
      <x:c r="Q819" s="13"/>
      <x:c r="R819" s="13"/>
      <x:c r="S819" s="13"/>
      <x:c r="T819" s="76" t="str">
        <x:f>IF(A819="","",IF(COUNTIF($A$7:$A$1006,A819)&gt;1,"Possible Duplicate","Unique"))</x:f>
      </x:c>
      <x:c r="U819" s="13"/>
      <x:c r="V819" s="13"/>
      <x:c r="W819" s="13"/>
      <x:c r="X819" s="14"/>
    </x:row>
    <x:row r="820">
      <x:c r="A820" s="13"/>
      <x:c r="B820" s="14"/>
      <x:c r="C820" s="76" t="str">
        <x:f>IF(B820="","",TEXT(B820,"mmm yyyy"))</x:f>
      </x:c>
      <x:c r="D820" s="13"/>
      <x:c r="E820" s="13"/>
      <x:c r="F820" s="13"/>
      <x:c r="G820" s="13"/>
      <x:c r="H820" s="13"/>
      <x:c r="I820" s="77"/>
      <x:c r="J820" s="77"/>
      <x:c r="K820" s="78" t="str">
        <x:f>IF(AND(I820="",J820=""),"",N(I820)-N(J820))</x:f>
      </x:c>
      <x:c r="L820" s="13"/>
      <x:c r="M820" s="76" t="str">
        <x:f>IF(E820="","",XLOOKUP(E820,'Lists &amp; COA'!$L$47:$L$95,'Lists &amp; COA'!$M$47:$M$95,""))</x:f>
      </x:c>
      <x:c r="N820" s="76" t="str">
        <x:f>IF(M820="","",IFERROR(VLOOKUP(M820,'Lists &amp; COA'!$A$6:$C$39,2,FALSE),"Review"))</x:f>
      </x:c>
      <x:c r="O820" s="76" t="str">
        <x:f>IF(OR(B820="",E820=""),"",IF(M820="","Review",IF(L820="","Review",IF(L820=M820,"No","Yes"))))</x:f>
      </x:c>
      <x:c r="P820" s="13"/>
      <x:c r="Q820" s="13"/>
      <x:c r="R820" s="13"/>
      <x:c r="S820" s="13"/>
      <x:c r="T820" s="76" t="str">
        <x:f>IF(A820="","",IF(COUNTIF($A$7:$A$1006,A820)&gt;1,"Possible Duplicate","Unique"))</x:f>
      </x:c>
      <x:c r="U820" s="13"/>
      <x:c r="V820" s="13"/>
      <x:c r="W820" s="13"/>
      <x:c r="X820" s="14"/>
    </x:row>
    <x:row r="821">
      <x:c r="A821" s="13"/>
      <x:c r="B821" s="14"/>
      <x:c r="C821" s="76" t="str">
        <x:f>IF(B821="","",TEXT(B821,"mmm yyyy"))</x:f>
      </x:c>
      <x:c r="D821" s="13"/>
      <x:c r="E821" s="13"/>
      <x:c r="F821" s="13"/>
      <x:c r="G821" s="13"/>
      <x:c r="H821" s="13"/>
      <x:c r="I821" s="77"/>
      <x:c r="J821" s="77"/>
      <x:c r="K821" s="78" t="str">
        <x:f>IF(AND(I821="",J821=""),"",N(I821)-N(J821))</x:f>
      </x:c>
      <x:c r="L821" s="13"/>
      <x:c r="M821" s="76" t="str">
        <x:f>IF(E821="","",XLOOKUP(E821,'Lists &amp; COA'!$L$47:$L$95,'Lists &amp; COA'!$M$47:$M$95,""))</x:f>
      </x:c>
      <x:c r="N821" s="76" t="str">
        <x:f>IF(M821="","",IFERROR(VLOOKUP(M821,'Lists &amp; COA'!$A$6:$C$39,2,FALSE),"Review"))</x:f>
      </x:c>
      <x:c r="O821" s="76" t="str">
        <x:f>IF(OR(B821="",E821=""),"",IF(M821="","Review",IF(L821="","Review",IF(L821=M821,"No","Yes"))))</x:f>
      </x:c>
      <x:c r="P821" s="13"/>
      <x:c r="Q821" s="13"/>
      <x:c r="R821" s="13"/>
      <x:c r="S821" s="13"/>
      <x:c r="T821" s="76" t="str">
        <x:f>IF(A821="","",IF(COUNTIF($A$7:$A$1006,A821)&gt;1,"Possible Duplicate","Unique"))</x:f>
      </x:c>
      <x:c r="U821" s="13"/>
      <x:c r="V821" s="13"/>
      <x:c r="W821" s="13"/>
      <x:c r="X821" s="14"/>
    </x:row>
    <x:row r="822">
      <x:c r="A822" s="13"/>
      <x:c r="B822" s="14"/>
      <x:c r="C822" s="76" t="str">
        <x:f>IF(B822="","",TEXT(B822,"mmm yyyy"))</x:f>
      </x:c>
      <x:c r="D822" s="13"/>
      <x:c r="E822" s="13"/>
      <x:c r="F822" s="13"/>
      <x:c r="G822" s="13"/>
      <x:c r="H822" s="13"/>
      <x:c r="I822" s="77"/>
      <x:c r="J822" s="77"/>
      <x:c r="K822" s="78" t="str">
        <x:f>IF(AND(I822="",J822=""),"",N(I822)-N(J822))</x:f>
      </x:c>
      <x:c r="L822" s="13"/>
      <x:c r="M822" s="76" t="str">
        <x:f>IF(E822="","",XLOOKUP(E822,'Lists &amp; COA'!$L$47:$L$95,'Lists &amp; COA'!$M$47:$M$95,""))</x:f>
      </x:c>
      <x:c r="N822" s="76" t="str">
        <x:f>IF(M822="","",IFERROR(VLOOKUP(M822,'Lists &amp; COA'!$A$6:$C$39,2,FALSE),"Review"))</x:f>
      </x:c>
      <x:c r="O822" s="76" t="str">
        <x:f>IF(OR(B822="",E822=""),"",IF(M822="","Review",IF(L822="","Review",IF(L822=M822,"No","Yes"))))</x:f>
      </x:c>
      <x:c r="P822" s="13"/>
      <x:c r="Q822" s="13"/>
      <x:c r="R822" s="13"/>
      <x:c r="S822" s="13"/>
      <x:c r="T822" s="76" t="str">
        <x:f>IF(A822="","",IF(COUNTIF($A$7:$A$1006,A822)&gt;1,"Possible Duplicate","Unique"))</x:f>
      </x:c>
      <x:c r="U822" s="13"/>
      <x:c r="V822" s="13"/>
      <x:c r="W822" s="13"/>
      <x:c r="X822" s="14"/>
    </x:row>
    <x:row r="823">
      <x:c r="A823" s="13"/>
      <x:c r="B823" s="14"/>
      <x:c r="C823" s="76" t="str">
        <x:f>IF(B823="","",TEXT(B823,"mmm yyyy"))</x:f>
      </x:c>
      <x:c r="D823" s="13"/>
      <x:c r="E823" s="13"/>
      <x:c r="F823" s="13"/>
      <x:c r="G823" s="13"/>
      <x:c r="H823" s="13"/>
      <x:c r="I823" s="77"/>
      <x:c r="J823" s="77"/>
      <x:c r="K823" s="78" t="str">
        <x:f>IF(AND(I823="",J823=""),"",N(I823)-N(J823))</x:f>
      </x:c>
      <x:c r="L823" s="13"/>
      <x:c r="M823" s="76" t="str">
        <x:f>IF(E823="","",XLOOKUP(E823,'Lists &amp; COA'!$L$47:$L$95,'Lists &amp; COA'!$M$47:$M$95,""))</x:f>
      </x:c>
      <x:c r="N823" s="76" t="str">
        <x:f>IF(M823="","",IFERROR(VLOOKUP(M823,'Lists &amp; COA'!$A$6:$C$39,2,FALSE),"Review"))</x:f>
      </x:c>
      <x:c r="O823" s="76" t="str">
        <x:f>IF(OR(B823="",E823=""),"",IF(M823="","Review",IF(L823="","Review",IF(L823=M823,"No","Yes"))))</x:f>
      </x:c>
      <x:c r="P823" s="13"/>
      <x:c r="Q823" s="13"/>
      <x:c r="R823" s="13"/>
      <x:c r="S823" s="13"/>
      <x:c r="T823" s="76" t="str">
        <x:f>IF(A823="","",IF(COUNTIF($A$7:$A$1006,A823)&gt;1,"Possible Duplicate","Unique"))</x:f>
      </x:c>
      <x:c r="U823" s="13"/>
      <x:c r="V823" s="13"/>
      <x:c r="W823" s="13"/>
      <x:c r="X823" s="14"/>
    </x:row>
    <x:row r="824">
      <x:c r="A824" s="13"/>
      <x:c r="B824" s="14"/>
      <x:c r="C824" s="76" t="str">
        <x:f>IF(B824="","",TEXT(B824,"mmm yyyy"))</x:f>
      </x:c>
      <x:c r="D824" s="13"/>
      <x:c r="E824" s="13"/>
      <x:c r="F824" s="13"/>
      <x:c r="G824" s="13"/>
      <x:c r="H824" s="13"/>
      <x:c r="I824" s="77"/>
      <x:c r="J824" s="77"/>
      <x:c r="K824" s="78" t="str">
        <x:f>IF(AND(I824="",J824=""),"",N(I824)-N(J824))</x:f>
      </x:c>
      <x:c r="L824" s="13"/>
      <x:c r="M824" s="76" t="str">
        <x:f>IF(E824="","",XLOOKUP(E824,'Lists &amp; COA'!$L$47:$L$95,'Lists &amp; COA'!$M$47:$M$95,""))</x:f>
      </x:c>
      <x:c r="N824" s="76" t="str">
        <x:f>IF(M824="","",IFERROR(VLOOKUP(M824,'Lists &amp; COA'!$A$6:$C$39,2,FALSE),"Review"))</x:f>
      </x:c>
      <x:c r="O824" s="76" t="str">
        <x:f>IF(OR(B824="",E824=""),"",IF(M824="","Review",IF(L824="","Review",IF(L824=M824,"No","Yes"))))</x:f>
      </x:c>
      <x:c r="P824" s="13"/>
      <x:c r="Q824" s="13"/>
      <x:c r="R824" s="13"/>
      <x:c r="S824" s="13"/>
      <x:c r="T824" s="76" t="str">
        <x:f>IF(A824="","",IF(COUNTIF($A$7:$A$1006,A824)&gt;1,"Possible Duplicate","Unique"))</x:f>
      </x:c>
      <x:c r="U824" s="13"/>
      <x:c r="V824" s="13"/>
      <x:c r="W824" s="13"/>
      <x:c r="X824" s="14"/>
    </x:row>
    <x:row r="825">
      <x:c r="A825" s="13"/>
      <x:c r="B825" s="14"/>
      <x:c r="C825" s="76" t="str">
        <x:f>IF(B825="","",TEXT(B825,"mmm yyyy"))</x:f>
      </x:c>
      <x:c r="D825" s="13"/>
      <x:c r="E825" s="13"/>
      <x:c r="F825" s="13"/>
      <x:c r="G825" s="13"/>
      <x:c r="H825" s="13"/>
      <x:c r="I825" s="77"/>
      <x:c r="J825" s="77"/>
      <x:c r="K825" s="78" t="str">
        <x:f>IF(AND(I825="",J825=""),"",N(I825)-N(J825))</x:f>
      </x:c>
      <x:c r="L825" s="13"/>
      <x:c r="M825" s="76" t="str">
        <x:f>IF(E825="","",XLOOKUP(E825,'Lists &amp; COA'!$L$47:$L$95,'Lists &amp; COA'!$M$47:$M$95,""))</x:f>
      </x:c>
      <x:c r="N825" s="76" t="str">
        <x:f>IF(M825="","",IFERROR(VLOOKUP(M825,'Lists &amp; COA'!$A$6:$C$39,2,FALSE),"Review"))</x:f>
      </x:c>
      <x:c r="O825" s="76" t="str">
        <x:f>IF(OR(B825="",E825=""),"",IF(M825="","Review",IF(L825="","Review",IF(L825=M825,"No","Yes"))))</x:f>
      </x:c>
      <x:c r="P825" s="13"/>
      <x:c r="Q825" s="13"/>
      <x:c r="R825" s="13"/>
      <x:c r="S825" s="13"/>
      <x:c r="T825" s="76" t="str">
        <x:f>IF(A825="","",IF(COUNTIF($A$7:$A$1006,A825)&gt;1,"Possible Duplicate","Unique"))</x:f>
      </x:c>
      <x:c r="U825" s="13"/>
      <x:c r="V825" s="13"/>
      <x:c r="W825" s="13"/>
      <x:c r="X825" s="14"/>
    </x:row>
    <x:row r="826">
      <x:c r="A826" s="13"/>
      <x:c r="B826" s="14"/>
      <x:c r="C826" s="76" t="str">
        <x:f>IF(B826="","",TEXT(B826,"mmm yyyy"))</x:f>
      </x:c>
      <x:c r="D826" s="13"/>
      <x:c r="E826" s="13"/>
      <x:c r="F826" s="13"/>
      <x:c r="G826" s="13"/>
      <x:c r="H826" s="13"/>
      <x:c r="I826" s="77"/>
      <x:c r="J826" s="77"/>
      <x:c r="K826" s="78" t="str">
        <x:f>IF(AND(I826="",J826=""),"",N(I826)-N(J826))</x:f>
      </x:c>
      <x:c r="L826" s="13"/>
      <x:c r="M826" s="76" t="str">
        <x:f>IF(E826="","",XLOOKUP(E826,'Lists &amp; COA'!$L$47:$L$95,'Lists &amp; COA'!$M$47:$M$95,""))</x:f>
      </x:c>
      <x:c r="N826" s="76" t="str">
        <x:f>IF(M826="","",IFERROR(VLOOKUP(M826,'Lists &amp; COA'!$A$6:$C$39,2,FALSE),"Review"))</x:f>
      </x:c>
      <x:c r="O826" s="76" t="str">
        <x:f>IF(OR(B826="",E826=""),"",IF(M826="","Review",IF(L826="","Review",IF(L826=M826,"No","Yes"))))</x:f>
      </x:c>
      <x:c r="P826" s="13"/>
      <x:c r="Q826" s="13"/>
      <x:c r="R826" s="13"/>
      <x:c r="S826" s="13"/>
      <x:c r="T826" s="76" t="str">
        <x:f>IF(A826="","",IF(COUNTIF($A$7:$A$1006,A826)&gt;1,"Possible Duplicate","Unique"))</x:f>
      </x:c>
      <x:c r="U826" s="13"/>
      <x:c r="V826" s="13"/>
      <x:c r="W826" s="13"/>
      <x:c r="X826" s="14"/>
    </x:row>
    <x:row r="827">
      <x:c r="A827" s="13"/>
      <x:c r="B827" s="14"/>
      <x:c r="C827" s="76" t="str">
        <x:f>IF(B827="","",TEXT(B827,"mmm yyyy"))</x:f>
      </x:c>
      <x:c r="D827" s="13"/>
      <x:c r="E827" s="13"/>
      <x:c r="F827" s="13"/>
      <x:c r="G827" s="13"/>
      <x:c r="H827" s="13"/>
      <x:c r="I827" s="77"/>
      <x:c r="J827" s="77"/>
      <x:c r="K827" s="78" t="str">
        <x:f>IF(AND(I827="",J827=""),"",N(I827)-N(J827))</x:f>
      </x:c>
      <x:c r="L827" s="13"/>
      <x:c r="M827" s="76" t="str">
        <x:f>IF(E827="","",XLOOKUP(E827,'Lists &amp; COA'!$L$47:$L$95,'Lists &amp; COA'!$M$47:$M$95,""))</x:f>
      </x:c>
      <x:c r="N827" s="76" t="str">
        <x:f>IF(M827="","",IFERROR(VLOOKUP(M827,'Lists &amp; COA'!$A$6:$C$39,2,FALSE),"Review"))</x:f>
      </x:c>
      <x:c r="O827" s="76" t="str">
        <x:f>IF(OR(B827="",E827=""),"",IF(M827="","Review",IF(L827="","Review",IF(L827=M827,"No","Yes"))))</x:f>
      </x:c>
      <x:c r="P827" s="13"/>
      <x:c r="Q827" s="13"/>
      <x:c r="R827" s="13"/>
      <x:c r="S827" s="13"/>
      <x:c r="T827" s="76" t="str">
        <x:f>IF(A827="","",IF(COUNTIF($A$7:$A$1006,A827)&gt;1,"Possible Duplicate","Unique"))</x:f>
      </x:c>
      <x:c r="U827" s="13"/>
      <x:c r="V827" s="13"/>
      <x:c r="W827" s="13"/>
      <x:c r="X827" s="14"/>
    </x:row>
    <x:row r="828">
      <x:c r="A828" s="13"/>
      <x:c r="B828" s="14"/>
      <x:c r="C828" s="76" t="str">
        <x:f>IF(B828="","",TEXT(B828,"mmm yyyy"))</x:f>
      </x:c>
      <x:c r="D828" s="13"/>
      <x:c r="E828" s="13"/>
      <x:c r="F828" s="13"/>
      <x:c r="G828" s="13"/>
      <x:c r="H828" s="13"/>
      <x:c r="I828" s="77"/>
      <x:c r="J828" s="77"/>
      <x:c r="K828" s="78" t="str">
        <x:f>IF(AND(I828="",J828=""),"",N(I828)-N(J828))</x:f>
      </x:c>
      <x:c r="L828" s="13"/>
      <x:c r="M828" s="76" t="str">
        <x:f>IF(E828="","",XLOOKUP(E828,'Lists &amp; COA'!$L$47:$L$95,'Lists &amp; COA'!$M$47:$M$95,""))</x:f>
      </x:c>
      <x:c r="N828" s="76" t="str">
        <x:f>IF(M828="","",IFERROR(VLOOKUP(M828,'Lists &amp; COA'!$A$6:$C$39,2,FALSE),"Review"))</x:f>
      </x:c>
      <x:c r="O828" s="76" t="str">
        <x:f>IF(OR(B828="",E828=""),"",IF(M828="","Review",IF(L828="","Review",IF(L828=M828,"No","Yes"))))</x:f>
      </x:c>
      <x:c r="P828" s="13"/>
      <x:c r="Q828" s="13"/>
      <x:c r="R828" s="13"/>
      <x:c r="S828" s="13"/>
      <x:c r="T828" s="76" t="str">
        <x:f>IF(A828="","",IF(COUNTIF($A$7:$A$1006,A828)&gt;1,"Possible Duplicate","Unique"))</x:f>
      </x:c>
      <x:c r="U828" s="13"/>
      <x:c r="V828" s="13"/>
      <x:c r="W828" s="13"/>
      <x:c r="X828" s="14"/>
    </x:row>
    <x:row r="829">
      <x:c r="A829" s="13"/>
      <x:c r="B829" s="14"/>
      <x:c r="C829" s="76" t="str">
        <x:f>IF(B829="","",TEXT(B829,"mmm yyyy"))</x:f>
      </x:c>
      <x:c r="D829" s="13"/>
      <x:c r="E829" s="13"/>
      <x:c r="F829" s="13"/>
      <x:c r="G829" s="13"/>
      <x:c r="H829" s="13"/>
      <x:c r="I829" s="77"/>
      <x:c r="J829" s="77"/>
      <x:c r="K829" s="78" t="str">
        <x:f>IF(AND(I829="",J829=""),"",N(I829)-N(J829))</x:f>
      </x:c>
      <x:c r="L829" s="13"/>
      <x:c r="M829" s="76" t="str">
        <x:f>IF(E829="","",XLOOKUP(E829,'Lists &amp; COA'!$L$47:$L$95,'Lists &amp; COA'!$M$47:$M$95,""))</x:f>
      </x:c>
      <x:c r="N829" s="76" t="str">
        <x:f>IF(M829="","",IFERROR(VLOOKUP(M829,'Lists &amp; COA'!$A$6:$C$39,2,FALSE),"Review"))</x:f>
      </x:c>
      <x:c r="O829" s="76" t="str">
        <x:f>IF(OR(B829="",E829=""),"",IF(M829="","Review",IF(L829="","Review",IF(L829=M829,"No","Yes"))))</x:f>
      </x:c>
      <x:c r="P829" s="13"/>
      <x:c r="Q829" s="13"/>
      <x:c r="R829" s="13"/>
      <x:c r="S829" s="13"/>
      <x:c r="T829" s="76" t="str">
        <x:f>IF(A829="","",IF(COUNTIF($A$7:$A$1006,A829)&gt;1,"Possible Duplicate","Unique"))</x:f>
      </x:c>
      <x:c r="U829" s="13"/>
      <x:c r="V829" s="13"/>
      <x:c r="W829" s="13"/>
      <x:c r="X829" s="14"/>
    </x:row>
    <x:row r="830">
      <x:c r="A830" s="13"/>
      <x:c r="B830" s="14"/>
      <x:c r="C830" s="76" t="str">
        <x:f>IF(B830="","",TEXT(B830,"mmm yyyy"))</x:f>
      </x:c>
      <x:c r="D830" s="13"/>
      <x:c r="E830" s="13"/>
      <x:c r="F830" s="13"/>
      <x:c r="G830" s="13"/>
      <x:c r="H830" s="13"/>
      <x:c r="I830" s="77"/>
      <x:c r="J830" s="77"/>
      <x:c r="K830" s="78" t="str">
        <x:f>IF(AND(I830="",J830=""),"",N(I830)-N(J830))</x:f>
      </x:c>
      <x:c r="L830" s="13"/>
      <x:c r="M830" s="76" t="str">
        <x:f>IF(E830="","",XLOOKUP(E830,'Lists &amp; COA'!$L$47:$L$95,'Lists &amp; COA'!$M$47:$M$95,""))</x:f>
      </x:c>
      <x:c r="N830" s="76" t="str">
        <x:f>IF(M830="","",IFERROR(VLOOKUP(M830,'Lists &amp; COA'!$A$6:$C$39,2,FALSE),"Review"))</x:f>
      </x:c>
      <x:c r="O830" s="76" t="str">
        <x:f>IF(OR(B830="",E830=""),"",IF(M830="","Review",IF(L830="","Review",IF(L830=M830,"No","Yes"))))</x:f>
      </x:c>
      <x:c r="P830" s="13"/>
      <x:c r="Q830" s="13"/>
      <x:c r="R830" s="13"/>
      <x:c r="S830" s="13"/>
      <x:c r="T830" s="76" t="str">
        <x:f>IF(A830="","",IF(COUNTIF($A$7:$A$1006,A830)&gt;1,"Possible Duplicate","Unique"))</x:f>
      </x:c>
      <x:c r="U830" s="13"/>
      <x:c r="V830" s="13"/>
      <x:c r="W830" s="13"/>
      <x:c r="X830" s="14"/>
    </x:row>
    <x:row r="831">
      <x:c r="A831" s="13"/>
      <x:c r="B831" s="14"/>
      <x:c r="C831" s="76" t="str">
        <x:f>IF(B831="","",TEXT(B831,"mmm yyyy"))</x:f>
      </x:c>
      <x:c r="D831" s="13"/>
      <x:c r="E831" s="13"/>
      <x:c r="F831" s="13"/>
      <x:c r="G831" s="13"/>
      <x:c r="H831" s="13"/>
      <x:c r="I831" s="77"/>
      <x:c r="J831" s="77"/>
      <x:c r="K831" s="78" t="str">
        <x:f>IF(AND(I831="",J831=""),"",N(I831)-N(J831))</x:f>
      </x:c>
      <x:c r="L831" s="13"/>
      <x:c r="M831" s="76" t="str">
        <x:f>IF(E831="","",XLOOKUP(E831,'Lists &amp; COA'!$L$47:$L$95,'Lists &amp; COA'!$M$47:$M$95,""))</x:f>
      </x:c>
      <x:c r="N831" s="76" t="str">
        <x:f>IF(M831="","",IFERROR(VLOOKUP(M831,'Lists &amp; COA'!$A$6:$C$39,2,FALSE),"Review"))</x:f>
      </x:c>
      <x:c r="O831" s="76" t="str">
        <x:f>IF(OR(B831="",E831=""),"",IF(M831="","Review",IF(L831="","Review",IF(L831=M831,"No","Yes"))))</x:f>
      </x:c>
      <x:c r="P831" s="13"/>
      <x:c r="Q831" s="13"/>
      <x:c r="R831" s="13"/>
      <x:c r="S831" s="13"/>
      <x:c r="T831" s="76" t="str">
        <x:f>IF(A831="","",IF(COUNTIF($A$7:$A$1006,A831)&gt;1,"Possible Duplicate","Unique"))</x:f>
      </x:c>
      <x:c r="U831" s="13"/>
      <x:c r="V831" s="13"/>
      <x:c r="W831" s="13"/>
      <x:c r="X831" s="14"/>
    </x:row>
    <x:row r="832">
      <x:c r="A832" s="13"/>
      <x:c r="B832" s="14"/>
      <x:c r="C832" s="76" t="str">
        <x:f>IF(B832="","",TEXT(B832,"mmm yyyy"))</x:f>
      </x:c>
      <x:c r="D832" s="13"/>
      <x:c r="E832" s="13"/>
      <x:c r="F832" s="13"/>
      <x:c r="G832" s="13"/>
      <x:c r="H832" s="13"/>
      <x:c r="I832" s="77"/>
      <x:c r="J832" s="77"/>
      <x:c r="K832" s="78" t="str">
        <x:f>IF(AND(I832="",J832=""),"",N(I832)-N(J832))</x:f>
      </x:c>
      <x:c r="L832" s="13"/>
      <x:c r="M832" s="76" t="str">
        <x:f>IF(E832="","",XLOOKUP(E832,'Lists &amp; COA'!$L$47:$L$95,'Lists &amp; COA'!$M$47:$M$95,""))</x:f>
      </x:c>
      <x:c r="N832" s="76" t="str">
        <x:f>IF(M832="","",IFERROR(VLOOKUP(M832,'Lists &amp; COA'!$A$6:$C$39,2,FALSE),"Review"))</x:f>
      </x:c>
      <x:c r="O832" s="76" t="str">
        <x:f>IF(OR(B832="",E832=""),"",IF(M832="","Review",IF(L832="","Review",IF(L832=M832,"No","Yes"))))</x:f>
      </x:c>
      <x:c r="P832" s="13"/>
      <x:c r="Q832" s="13"/>
      <x:c r="R832" s="13"/>
      <x:c r="S832" s="13"/>
      <x:c r="T832" s="76" t="str">
        <x:f>IF(A832="","",IF(COUNTIF($A$7:$A$1006,A832)&gt;1,"Possible Duplicate","Unique"))</x:f>
      </x:c>
      <x:c r="U832" s="13"/>
      <x:c r="V832" s="13"/>
      <x:c r="W832" s="13"/>
      <x:c r="X832" s="14"/>
    </x:row>
    <x:row r="833">
      <x:c r="A833" s="13"/>
      <x:c r="B833" s="14"/>
      <x:c r="C833" s="76" t="str">
        <x:f>IF(B833="","",TEXT(B833,"mmm yyyy"))</x:f>
      </x:c>
      <x:c r="D833" s="13"/>
      <x:c r="E833" s="13"/>
      <x:c r="F833" s="13"/>
      <x:c r="G833" s="13"/>
      <x:c r="H833" s="13"/>
      <x:c r="I833" s="77"/>
      <x:c r="J833" s="77"/>
      <x:c r="K833" s="78" t="str">
        <x:f>IF(AND(I833="",J833=""),"",N(I833)-N(J833))</x:f>
      </x:c>
      <x:c r="L833" s="13"/>
      <x:c r="M833" s="76" t="str">
        <x:f>IF(E833="","",XLOOKUP(E833,'Lists &amp; COA'!$L$47:$L$95,'Lists &amp; COA'!$M$47:$M$95,""))</x:f>
      </x:c>
      <x:c r="N833" s="76" t="str">
        <x:f>IF(M833="","",IFERROR(VLOOKUP(M833,'Lists &amp; COA'!$A$6:$C$39,2,FALSE),"Review"))</x:f>
      </x:c>
      <x:c r="O833" s="76" t="str">
        <x:f>IF(OR(B833="",E833=""),"",IF(M833="","Review",IF(L833="","Review",IF(L833=M833,"No","Yes"))))</x:f>
      </x:c>
      <x:c r="P833" s="13"/>
      <x:c r="Q833" s="13"/>
      <x:c r="R833" s="13"/>
      <x:c r="S833" s="13"/>
      <x:c r="T833" s="76" t="str">
        <x:f>IF(A833="","",IF(COUNTIF($A$7:$A$1006,A833)&gt;1,"Possible Duplicate","Unique"))</x:f>
      </x:c>
      <x:c r="U833" s="13"/>
      <x:c r="V833" s="13"/>
      <x:c r="W833" s="13"/>
      <x:c r="X833" s="14"/>
    </x:row>
    <x:row r="834">
      <x:c r="A834" s="13"/>
      <x:c r="B834" s="14"/>
      <x:c r="C834" s="76" t="str">
        <x:f>IF(B834="","",TEXT(B834,"mmm yyyy"))</x:f>
      </x:c>
      <x:c r="D834" s="13"/>
      <x:c r="E834" s="13"/>
      <x:c r="F834" s="13"/>
      <x:c r="G834" s="13"/>
      <x:c r="H834" s="13"/>
      <x:c r="I834" s="77"/>
      <x:c r="J834" s="77"/>
      <x:c r="K834" s="78" t="str">
        <x:f>IF(AND(I834="",J834=""),"",N(I834)-N(J834))</x:f>
      </x:c>
      <x:c r="L834" s="13"/>
      <x:c r="M834" s="76" t="str">
        <x:f>IF(E834="","",XLOOKUP(E834,'Lists &amp; COA'!$L$47:$L$95,'Lists &amp; COA'!$M$47:$M$95,""))</x:f>
      </x:c>
      <x:c r="N834" s="76" t="str">
        <x:f>IF(M834="","",IFERROR(VLOOKUP(M834,'Lists &amp; COA'!$A$6:$C$39,2,FALSE),"Review"))</x:f>
      </x:c>
      <x:c r="O834" s="76" t="str">
        <x:f>IF(OR(B834="",E834=""),"",IF(M834="","Review",IF(L834="","Review",IF(L834=M834,"No","Yes"))))</x:f>
      </x:c>
      <x:c r="P834" s="13"/>
      <x:c r="Q834" s="13"/>
      <x:c r="R834" s="13"/>
      <x:c r="S834" s="13"/>
      <x:c r="T834" s="76" t="str">
        <x:f>IF(A834="","",IF(COUNTIF($A$7:$A$1006,A834)&gt;1,"Possible Duplicate","Unique"))</x:f>
      </x:c>
      <x:c r="U834" s="13"/>
      <x:c r="V834" s="13"/>
      <x:c r="W834" s="13"/>
      <x:c r="X834" s="14"/>
    </x:row>
    <x:row r="835">
      <x:c r="A835" s="13"/>
      <x:c r="B835" s="14"/>
      <x:c r="C835" s="76" t="str">
        <x:f>IF(B835="","",TEXT(B835,"mmm yyyy"))</x:f>
      </x:c>
      <x:c r="D835" s="13"/>
      <x:c r="E835" s="13"/>
      <x:c r="F835" s="13"/>
      <x:c r="G835" s="13"/>
      <x:c r="H835" s="13"/>
      <x:c r="I835" s="77"/>
      <x:c r="J835" s="77"/>
      <x:c r="K835" s="78" t="str">
        <x:f>IF(AND(I835="",J835=""),"",N(I835)-N(J835))</x:f>
      </x:c>
      <x:c r="L835" s="13"/>
      <x:c r="M835" s="76" t="str">
        <x:f>IF(E835="","",XLOOKUP(E835,'Lists &amp; COA'!$L$47:$L$95,'Lists &amp; COA'!$M$47:$M$95,""))</x:f>
      </x:c>
      <x:c r="N835" s="76" t="str">
        <x:f>IF(M835="","",IFERROR(VLOOKUP(M835,'Lists &amp; COA'!$A$6:$C$39,2,FALSE),"Review"))</x:f>
      </x:c>
      <x:c r="O835" s="76" t="str">
        <x:f>IF(OR(B835="",E835=""),"",IF(M835="","Review",IF(L835="","Review",IF(L835=M835,"No","Yes"))))</x:f>
      </x:c>
      <x:c r="P835" s="13"/>
      <x:c r="Q835" s="13"/>
      <x:c r="R835" s="13"/>
      <x:c r="S835" s="13"/>
      <x:c r="T835" s="76" t="str">
        <x:f>IF(A835="","",IF(COUNTIF($A$7:$A$1006,A835)&gt;1,"Possible Duplicate","Unique"))</x:f>
      </x:c>
      <x:c r="U835" s="13"/>
      <x:c r="V835" s="13"/>
      <x:c r="W835" s="13"/>
      <x:c r="X835" s="14"/>
    </x:row>
    <x:row r="836">
      <x:c r="A836" s="13"/>
      <x:c r="B836" s="14"/>
      <x:c r="C836" s="76" t="str">
        <x:f>IF(B836="","",TEXT(B836,"mmm yyyy"))</x:f>
      </x:c>
      <x:c r="D836" s="13"/>
      <x:c r="E836" s="13"/>
      <x:c r="F836" s="13"/>
      <x:c r="G836" s="13"/>
      <x:c r="H836" s="13"/>
      <x:c r="I836" s="77"/>
      <x:c r="J836" s="77"/>
      <x:c r="K836" s="78" t="str">
        <x:f>IF(AND(I836="",J836=""),"",N(I836)-N(J836))</x:f>
      </x:c>
      <x:c r="L836" s="13"/>
      <x:c r="M836" s="76" t="str">
        <x:f>IF(E836="","",XLOOKUP(E836,'Lists &amp; COA'!$L$47:$L$95,'Lists &amp; COA'!$M$47:$M$95,""))</x:f>
      </x:c>
      <x:c r="N836" s="76" t="str">
        <x:f>IF(M836="","",IFERROR(VLOOKUP(M836,'Lists &amp; COA'!$A$6:$C$39,2,FALSE),"Review"))</x:f>
      </x:c>
      <x:c r="O836" s="76" t="str">
        <x:f>IF(OR(B836="",E836=""),"",IF(M836="","Review",IF(L836="","Review",IF(L836=M836,"No","Yes"))))</x:f>
      </x:c>
      <x:c r="P836" s="13"/>
      <x:c r="Q836" s="13"/>
      <x:c r="R836" s="13"/>
      <x:c r="S836" s="13"/>
      <x:c r="T836" s="76" t="str">
        <x:f>IF(A836="","",IF(COUNTIF($A$7:$A$1006,A836)&gt;1,"Possible Duplicate","Unique"))</x:f>
      </x:c>
      <x:c r="U836" s="13"/>
      <x:c r="V836" s="13"/>
      <x:c r="W836" s="13"/>
      <x:c r="X836" s="14"/>
    </x:row>
    <x:row r="837">
      <x:c r="A837" s="13"/>
      <x:c r="B837" s="14"/>
      <x:c r="C837" s="76" t="str">
        <x:f>IF(B837="","",TEXT(B837,"mmm yyyy"))</x:f>
      </x:c>
      <x:c r="D837" s="13"/>
      <x:c r="E837" s="13"/>
      <x:c r="F837" s="13"/>
      <x:c r="G837" s="13"/>
      <x:c r="H837" s="13"/>
      <x:c r="I837" s="77"/>
      <x:c r="J837" s="77"/>
      <x:c r="K837" s="78" t="str">
        <x:f>IF(AND(I837="",J837=""),"",N(I837)-N(J837))</x:f>
      </x:c>
      <x:c r="L837" s="13"/>
      <x:c r="M837" s="76" t="str">
        <x:f>IF(E837="","",XLOOKUP(E837,'Lists &amp; COA'!$L$47:$L$95,'Lists &amp; COA'!$M$47:$M$95,""))</x:f>
      </x:c>
      <x:c r="N837" s="76" t="str">
        <x:f>IF(M837="","",IFERROR(VLOOKUP(M837,'Lists &amp; COA'!$A$6:$C$39,2,FALSE),"Review"))</x:f>
      </x:c>
      <x:c r="O837" s="76" t="str">
        <x:f>IF(OR(B837="",E837=""),"",IF(M837="","Review",IF(L837="","Review",IF(L837=M837,"No","Yes"))))</x:f>
      </x:c>
      <x:c r="P837" s="13"/>
      <x:c r="Q837" s="13"/>
      <x:c r="R837" s="13"/>
      <x:c r="S837" s="13"/>
      <x:c r="T837" s="76" t="str">
        <x:f>IF(A837="","",IF(COUNTIF($A$7:$A$1006,A837)&gt;1,"Possible Duplicate","Unique"))</x:f>
      </x:c>
      <x:c r="U837" s="13"/>
      <x:c r="V837" s="13"/>
      <x:c r="W837" s="13"/>
      <x:c r="X837" s="14"/>
    </x:row>
    <x:row r="838">
      <x:c r="A838" s="13"/>
      <x:c r="B838" s="14"/>
      <x:c r="C838" s="76" t="str">
        <x:f>IF(B838="","",TEXT(B838,"mmm yyyy"))</x:f>
      </x:c>
      <x:c r="D838" s="13"/>
      <x:c r="E838" s="13"/>
      <x:c r="F838" s="13"/>
      <x:c r="G838" s="13"/>
      <x:c r="H838" s="13"/>
      <x:c r="I838" s="77"/>
      <x:c r="J838" s="77"/>
      <x:c r="K838" s="78" t="str">
        <x:f>IF(AND(I838="",J838=""),"",N(I838)-N(J838))</x:f>
      </x:c>
      <x:c r="L838" s="13"/>
      <x:c r="M838" s="76" t="str">
        <x:f>IF(E838="","",XLOOKUP(E838,'Lists &amp; COA'!$L$47:$L$95,'Lists &amp; COA'!$M$47:$M$95,""))</x:f>
      </x:c>
      <x:c r="N838" s="76" t="str">
        <x:f>IF(M838="","",IFERROR(VLOOKUP(M838,'Lists &amp; COA'!$A$6:$C$39,2,FALSE),"Review"))</x:f>
      </x:c>
      <x:c r="O838" s="76" t="str">
        <x:f>IF(OR(B838="",E838=""),"",IF(M838="","Review",IF(L838="","Review",IF(L838=M838,"No","Yes"))))</x:f>
      </x:c>
      <x:c r="P838" s="13"/>
      <x:c r="Q838" s="13"/>
      <x:c r="R838" s="13"/>
      <x:c r="S838" s="13"/>
      <x:c r="T838" s="76" t="str">
        <x:f>IF(A838="","",IF(COUNTIF($A$7:$A$1006,A838)&gt;1,"Possible Duplicate","Unique"))</x:f>
      </x:c>
      <x:c r="U838" s="13"/>
      <x:c r="V838" s="13"/>
      <x:c r="W838" s="13"/>
      <x:c r="X838" s="14"/>
    </x:row>
    <x:row r="839">
      <x:c r="A839" s="13"/>
      <x:c r="B839" s="14"/>
      <x:c r="C839" s="76" t="str">
        <x:f>IF(B839="","",TEXT(B839,"mmm yyyy"))</x:f>
      </x:c>
      <x:c r="D839" s="13"/>
      <x:c r="E839" s="13"/>
      <x:c r="F839" s="13"/>
      <x:c r="G839" s="13"/>
      <x:c r="H839" s="13"/>
      <x:c r="I839" s="77"/>
      <x:c r="J839" s="77"/>
      <x:c r="K839" s="78" t="str">
        <x:f>IF(AND(I839="",J839=""),"",N(I839)-N(J839))</x:f>
      </x:c>
      <x:c r="L839" s="13"/>
      <x:c r="M839" s="76" t="str">
        <x:f>IF(E839="","",XLOOKUP(E839,'Lists &amp; COA'!$L$47:$L$95,'Lists &amp; COA'!$M$47:$M$95,""))</x:f>
      </x:c>
      <x:c r="N839" s="76" t="str">
        <x:f>IF(M839="","",IFERROR(VLOOKUP(M839,'Lists &amp; COA'!$A$6:$C$39,2,FALSE),"Review"))</x:f>
      </x:c>
      <x:c r="O839" s="76" t="str">
        <x:f>IF(OR(B839="",E839=""),"",IF(M839="","Review",IF(L839="","Review",IF(L839=M839,"No","Yes"))))</x:f>
      </x:c>
      <x:c r="P839" s="13"/>
      <x:c r="Q839" s="13"/>
      <x:c r="R839" s="13"/>
      <x:c r="S839" s="13"/>
      <x:c r="T839" s="76" t="str">
        <x:f>IF(A839="","",IF(COUNTIF($A$7:$A$1006,A839)&gt;1,"Possible Duplicate","Unique"))</x:f>
      </x:c>
      <x:c r="U839" s="13"/>
      <x:c r="V839" s="13"/>
      <x:c r="W839" s="13"/>
      <x:c r="X839" s="14"/>
    </x:row>
    <x:row r="840">
      <x:c r="A840" s="13"/>
      <x:c r="B840" s="14"/>
      <x:c r="C840" s="76" t="str">
        <x:f>IF(B840="","",TEXT(B840,"mmm yyyy"))</x:f>
      </x:c>
      <x:c r="D840" s="13"/>
      <x:c r="E840" s="13"/>
      <x:c r="F840" s="13"/>
      <x:c r="G840" s="13"/>
      <x:c r="H840" s="13"/>
      <x:c r="I840" s="77"/>
      <x:c r="J840" s="77"/>
      <x:c r="K840" s="78" t="str">
        <x:f>IF(AND(I840="",J840=""),"",N(I840)-N(J840))</x:f>
      </x:c>
      <x:c r="L840" s="13"/>
      <x:c r="M840" s="76" t="str">
        <x:f>IF(E840="","",XLOOKUP(E840,'Lists &amp; COA'!$L$47:$L$95,'Lists &amp; COA'!$M$47:$M$95,""))</x:f>
      </x:c>
      <x:c r="N840" s="76" t="str">
        <x:f>IF(M840="","",IFERROR(VLOOKUP(M840,'Lists &amp; COA'!$A$6:$C$39,2,FALSE),"Review"))</x:f>
      </x:c>
      <x:c r="O840" s="76" t="str">
        <x:f>IF(OR(B840="",E840=""),"",IF(M840="","Review",IF(L840="","Review",IF(L840=M840,"No","Yes"))))</x:f>
      </x:c>
      <x:c r="P840" s="13"/>
      <x:c r="Q840" s="13"/>
      <x:c r="R840" s="13"/>
      <x:c r="S840" s="13"/>
      <x:c r="T840" s="76" t="str">
        <x:f>IF(A840="","",IF(COUNTIF($A$7:$A$1006,A840)&gt;1,"Possible Duplicate","Unique"))</x:f>
      </x:c>
      <x:c r="U840" s="13"/>
      <x:c r="V840" s="13"/>
      <x:c r="W840" s="13"/>
      <x:c r="X840" s="14"/>
    </x:row>
    <x:row r="841">
      <x:c r="A841" s="13"/>
      <x:c r="B841" s="14"/>
      <x:c r="C841" s="76" t="str">
        <x:f>IF(B841="","",TEXT(B841,"mmm yyyy"))</x:f>
      </x:c>
      <x:c r="D841" s="13"/>
      <x:c r="E841" s="13"/>
      <x:c r="F841" s="13"/>
      <x:c r="G841" s="13"/>
      <x:c r="H841" s="13"/>
      <x:c r="I841" s="77"/>
      <x:c r="J841" s="77"/>
      <x:c r="K841" s="78" t="str">
        <x:f>IF(AND(I841="",J841=""),"",N(I841)-N(J841))</x:f>
      </x:c>
      <x:c r="L841" s="13"/>
      <x:c r="M841" s="76" t="str">
        <x:f>IF(E841="","",XLOOKUP(E841,'Lists &amp; COA'!$L$47:$L$95,'Lists &amp; COA'!$M$47:$M$95,""))</x:f>
      </x:c>
      <x:c r="N841" s="76" t="str">
        <x:f>IF(M841="","",IFERROR(VLOOKUP(M841,'Lists &amp; COA'!$A$6:$C$39,2,FALSE),"Review"))</x:f>
      </x:c>
      <x:c r="O841" s="76" t="str">
        <x:f>IF(OR(B841="",E841=""),"",IF(M841="","Review",IF(L841="","Review",IF(L841=M841,"No","Yes"))))</x:f>
      </x:c>
      <x:c r="P841" s="13"/>
      <x:c r="Q841" s="13"/>
      <x:c r="R841" s="13"/>
      <x:c r="S841" s="13"/>
      <x:c r="T841" s="76" t="str">
        <x:f>IF(A841="","",IF(COUNTIF($A$7:$A$1006,A841)&gt;1,"Possible Duplicate","Unique"))</x:f>
      </x:c>
      <x:c r="U841" s="13"/>
      <x:c r="V841" s="13"/>
      <x:c r="W841" s="13"/>
      <x:c r="X841" s="14"/>
    </x:row>
    <x:row r="842">
      <x:c r="A842" s="13"/>
      <x:c r="B842" s="14"/>
      <x:c r="C842" s="76" t="str">
        <x:f>IF(B842="","",TEXT(B842,"mmm yyyy"))</x:f>
      </x:c>
      <x:c r="D842" s="13"/>
      <x:c r="E842" s="13"/>
      <x:c r="F842" s="13"/>
      <x:c r="G842" s="13"/>
      <x:c r="H842" s="13"/>
      <x:c r="I842" s="77"/>
      <x:c r="J842" s="77"/>
      <x:c r="K842" s="78" t="str">
        <x:f>IF(AND(I842="",J842=""),"",N(I842)-N(J842))</x:f>
      </x:c>
      <x:c r="L842" s="13"/>
      <x:c r="M842" s="76" t="str">
        <x:f>IF(E842="","",XLOOKUP(E842,'Lists &amp; COA'!$L$47:$L$95,'Lists &amp; COA'!$M$47:$M$95,""))</x:f>
      </x:c>
      <x:c r="N842" s="76" t="str">
        <x:f>IF(M842="","",IFERROR(VLOOKUP(M842,'Lists &amp; COA'!$A$6:$C$39,2,FALSE),"Review"))</x:f>
      </x:c>
      <x:c r="O842" s="76" t="str">
        <x:f>IF(OR(B842="",E842=""),"",IF(M842="","Review",IF(L842="","Review",IF(L842=M842,"No","Yes"))))</x:f>
      </x:c>
      <x:c r="P842" s="13"/>
      <x:c r="Q842" s="13"/>
      <x:c r="R842" s="13"/>
      <x:c r="S842" s="13"/>
      <x:c r="T842" s="76" t="str">
        <x:f>IF(A842="","",IF(COUNTIF($A$7:$A$1006,A842)&gt;1,"Possible Duplicate","Unique"))</x:f>
      </x:c>
      <x:c r="U842" s="13"/>
      <x:c r="V842" s="13"/>
      <x:c r="W842" s="13"/>
      <x:c r="X842" s="14"/>
    </x:row>
    <x:row r="843">
      <x:c r="A843" s="13"/>
      <x:c r="B843" s="14"/>
      <x:c r="C843" s="76" t="str">
        <x:f>IF(B843="","",TEXT(B843,"mmm yyyy"))</x:f>
      </x:c>
      <x:c r="D843" s="13"/>
      <x:c r="E843" s="13"/>
      <x:c r="F843" s="13"/>
      <x:c r="G843" s="13"/>
      <x:c r="H843" s="13"/>
      <x:c r="I843" s="77"/>
      <x:c r="J843" s="77"/>
      <x:c r="K843" s="78" t="str">
        <x:f>IF(AND(I843="",J843=""),"",N(I843)-N(J843))</x:f>
      </x:c>
      <x:c r="L843" s="13"/>
      <x:c r="M843" s="76" t="str">
        <x:f>IF(E843="","",XLOOKUP(E843,'Lists &amp; COA'!$L$47:$L$95,'Lists &amp; COA'!$M$47:$M$95,""))</x:f>
      </x:c>
      <x:c r="N843" s="76" t="str">
        <x:f>IF(M843="","",IFERROR(VLOOKUP(M843,'Lists &amp; COA'!$A$6:$C$39,2,FALSE),"Review"))</x:f>
      </x:c>
      <x:c r="O843" s="76" t="str">
        <x:f>IF(OR(B843="",E843=""),"",IF(M843="","Review",IF(L843="","Review",IF(L843=M843,"No","Yes"))))</x:f>
      </x:c>
      <x:c r="P843" s="13"/>
      <x:c r="Q843" s="13"/>
      <x:c r="R843" s="13"/>
      <x:c r="S843" s="13"/>
      <x:c r="T843" s="76" t="str">
        <x:f>IF(A843="","",IF(COUNTIF($A$7:$A$1006,A843)&gt;1,"Possible Duplicate","Unique"))</x:f>
      </x:c>
      <x:c r="U843" s="13"/>
      <x:c r="V843" s="13"/>
      <x:c r="W843" s="13"/>
      <x:c r="X843" s="14"/>
    </x:row>
    <x:row r="844">
      <x:c r="A844" s="13"/>
      <x:c r="B844" s="14"/>
      <x:c r="C844" s="76" t="str">
        <x:f>IF(B844="","",TEXT(B844,"mmm yyyy"))</x:f>
      </x:c>
      <x:c r="D844" s="13"/>
      <x:c r="E844" s="13"/>
      <x:c r="F844" s="13"/>
      <x:c r="G844" s="13"/>
      <x:c r="H844" s="13"/>
      <x:c r="I844" s="77"/>
      <x:c r="J844" s="77"/>
      <x:c r="K844" s="78" t="str">
        <x:f>IF(AND(I844="",J844=""),"",N(I844)-N(J844))</x:f>
      </x:c>
      <x:c r="L844" s="13"/>
      <x:c r="M844" s="76" t="str">
        <x:f>IF(E844="","",XLOOKUP(E844,'Lists &amp; COA'!$L$47:$L$95,'Lists &amp; COA'!$M$47:$M$95,""))</x:f>
      </x:c>
      <x:c r="N844" s="76" t="str">
        <x:f>IF(M844="","",IFERROR(VLOOKUP(M844,'Lists &amp; COA'!$A$6:$C$39,2,FALSE),"Review"))</x:f>
      </x:c>
      <x:c r="O844" s="76" t="str">
        <x:f>IF(OR(B844="",E844=""),"",IF(M844="","Review",IF(L844="","Review",IF(L844=M844,"No","Yes"))))</x:f>
      </x:c>
      <x:c r="P844" s="13"/>
      <x:c r="Q844" s="13"/>
      <x:c r="R844" s="13"/>
      <x:c r="S844" s="13"/>
      <x:c r="T844" s="76" t="str">
        <x:f>IF(A844="","",IF(COUNTIF($A$7:$A$1006,A844)&gt;1,"Possible Duplicate","Unique"))</x:f>
      </x:c>
      <x:c r="U844" s="13"/>
      <x:c r="V844" s="13"/>
      <x:c r="W844" s="13"/>
      <x:c r="X844" s="14"/>
    </x:row>
    <x:row r="845">
      <x:c r="A845" s="13"/>
      <x:c r="B845" s="14"/>
      <x:c r="C845" s="76" t="str">
        <x:f>IF(B845="","",TEXT(B845,"mmm yyyy"))</x:f>
      </x:c>
      <x:c r="D845" s="13"/>
      <x:c r="E845" s="13"/>
      <x:c r="F845" s="13"/>
      <x:c r="G845" s="13"/>
      <x:c r="H845" s="13"/>
      <x:c r="I845" s="77"/>
      <x:c r="J845" s="77"/>
      <x:c r="K845" s="78" t="str">
        <x:f>IF(AND(I845="",J845=""),"",N(I845)-N(J845))</x:f>
      </x:c>
      <x:c r="L845" s="13"/>
      <x:c r="M845" s="76" t="str">
        <x:f>IF(E845="","",XLOOKUP(E845,'Lists &amp; COA'!$L$47:$L$95,'Lists &amp; COA'!$M$47:$M$95,""))</x:f>
      </x:c>
      <x:c r="N845" s="76" t="str">
        <x:f>IF(M845="","",IFERROR(VLOOKUP(M845,'Lists &amp; COA'!$A$6:$C$39,2,FALSE),"Review"))</x:f>
      </x:c>
      <x:c r="O845" s="76" t="str">
        <x:f>IF(OR(B845="",E845=""),"",IF(M845="","Review",IF(L845="","Review",IF(L845=M845,"No","Yes"))))</x:f>
      </x:c>
      <x:c r="P845" s="13"/>
      <x:c r="Q845" s="13"/>
      <x:c r="R845" s="13"/>
      <x:c r="S845" s="13"/>
      <x:c r="T845" s="76" t="str">
        <x:f>IF(A845="","",IF(COUNTIF($A$7:$A$1006,A845)&gt;1,"Possible Duplicate","Unique"))</x:f>
      </x:c>
      <x:c r="U845" s="13"/>
      <x:c r="V845" s="13"/>
      <x:c r="W845" s="13"/>
      <x:c r="X845" s="14"/>
    </x:row>
    <x:row r="846">
      <x:c r="A846" s="13"/>
      <x:c r="B846" s="14"/>
      <x:c r="C846" s="76" t="str">
        <x:f>IF(B846="","",TEXT(B846,"mmm yyyy"))</x:f>
      </x:c>
      <x:c r="D846" s="13"/>
      <x:c r="E846" s="13"/>
      <x:c r="F846" s="13"/>
      <x:c r="G846" s="13"/>
      <x:c r="H846" s="13"/>
      <x:c r="I846" s="77"/>
      <x:c r="J846" s="77"/>
      <x:c r="K846" s="78" t="str">
        <x:f>IF(AND(I846="",J846=""),"",N(I846)-N(J846))</x:f>
      </x:c>
      <x:c r="L846" s="13"/>
      <x:c r="M846" s="76" t="str">
        <x:f>IF(E846="","",XLOOKUP(E846,'Lists &amp; COA'!$L$47:$L$95,'Lists &amp; COA'!$M$47:$M$95,""))</x:f>
      </x:c>
      <x:c r="N846" s="76" t="str">
        <x:f>IF(M846="","",IFERROR(VLOOKUP(M846,'Lists &amp; COA'!$A$6:$C$39,2,FALSE),"Review"))</x:f>
      </x:c>
      <x:c r="O846" s="76" t="str">
        <x:f>IF(OR(B846="",E846=""),"",IF(M846="","Review",IF(L846="","Review",IF(L846=M846,"No","Yes"))))</x:f>
      </x:c>
      <x:c r="P846" s="13"/>
      <x:c r="Q846" s="13"/>
      <x:c r="R846" s="13"/>
      <x:c r="S846" s="13"/>
      <x:c r="T846" s="76" t="str">
        <x:f>IF(A846="","",IF(COUNTIF($A$7:$A$1006,A846)&gt;1,"Possible Duplicate","Unique"))</x:f>
      </x:c>
      <x:c r="U846" s="13"/>
      <x:c r="V846" s="13"/>
      <x:c r="W846" s="13"/>
      <x:c r="X846" s="14"/>
    </x:row>
    <x:row r="847">
      <x:c r="A847" s="13"/>
      <x:c r="B847" s="14"/>
      <x:c r="C847" s="76" t="str">
        <x:f>IF(B847="","",TEXT(B847,"mmm yyyy"))</x:f>
      </x:c>
      <x:c r="D847" s="13"/>
      <x:c r="E847" s="13"/>
      <x:c r="F847" s="13"/>
      <x:c r="G847" s="13"/>
      <x:c r="H847" s="13"/>
      <x:c r="I847" s="77"/>
      <x:c r="J847" s="77"/>
      <x:c r="K847" s="78" t="str">
        <x:f>IF(AND(I847="",J847=""),"",N(I847)-N(J847))</x:f>
      </x:c>
      <x:c r="L847" s="13"/>
      <x:c r="M847" s="76" t="str">
        <x:f>IF(E847="","",XLOOKUP(E847,'Lists &amp; COA'!$L$47:$L$95,'Lists &amp; COA'!$M$47:$M$95,""))</x:f>
      </x:c>
      <x:c r="N847" s="76" t="str">
        <x:f>IF(M847="","",IFERROR(VLOOKUP(M847,'Lists &amp; COA'!$A$6:$C$39,2,FALSE),"Review"))</x:f>
      </x:c>
      <x:c r="O847" s="76" t="str">
        <x:f>IF(OR(B847="",E847=""),"",IF(M847="","Review",IF(L847="","Review",IF(L847=M847,"No","Yes"))))</x:f>
      </x:c>
      <x:c r="P847" s="13"/>
      <x:c r="Q847" s="13"/>
      <x:c r="R847" s="13"/>
      <x:c r="S847" s="13"/>
      <x:c r="T847" s="76" t="str">
        <x:f>IF(A847="","",IF(COUNTIF($A$7:$A$1006,A847)&gt;1,"Possible Duplicate","Unique"))</x:f>
      </x:c>
      <x:c r="U847" s="13"/>
      <x:c r="V847" s="13"/>
      <x:c r="W847" s="13"/>
      <x:c r="X847" s="14"/>
    </x:row>
    <x:row r="848">
      <x:c r="A848" s="13"/>
      <x:c r="B848" s="14"/>
      <x:c r="C848" s="76" t="str">
        <x:f>IF(B848="","",TEXT(B848,"mmm yyyy"))</x:f>
      </x:c>
      <x:c r="D848" s="13"/>
      <x:c r="E848" s="13"/>
      <x:c r="F848" s="13"/>
      <x:c r="G848" s="13"/>
      <x:c r="H848" s="13"/>
      <x:c r="I848" s="77"/>
      <x:c r="J848" s="77"/>
      <x:c r="K848" s="78" t="str">
        <x:f>IF(AND(I848="",J848=""),"",N(I848)-N(J848))</x:f>
      </x:c>
      <x:c r="L848" s="13"/>
      <x:c r="M848" s="76" t="str">
        <x:f>IF(E848="","",XLOOKUP(E848,'Lists &amp; COA'!$L$47:$L$95,'Lists &amp; COA'!$M$47:$M$95,""))</x:f>
      </x:c>
      <x:c r="N848" s="76" t="str">
        <x:f>IF(M848="","",IFERROR(VLOOKUP(M848,'Lists &amp; COA'!$A$6:$C$39,2,FALSE),"Review"))</x:f>
      </x:c>
      <x:c r="O848" s="76" t="str">
        <x:f>IF(OR(B848="",E848=""),"",IF(M848="","Review",IF(L848="","Review",IF(L848=M848,"No","Yes"))))</x:f>
      </x:c>
      <x:c r="P848" s="13"/>
      <x:c r="Q848" s="13"/>
      <x:c r="R848" s="13"/>
      <x:c r="S848" s="13"/>
      <x:c r="T848" s="76" t="str">
        <x:f>IF(A848="","",IF(COUNTIF($A$7:$A$1006,A848)&gt;1,"Possible Duplicate","Unique"))</x:f>
      </x:c>
      <x:c r="U848" s="13"/>
      <x:c r="V848" s="13"/>
      <x:c r="W848" s="13"/>
      <x:c r="X848" s="14"/>
    </x:row>
    <x:row r="849">
      <x:c r="A849" s="13"/>
      <x:c r="B849" s="14"/>
      <x:c r="C849" s="76" t="str">
        <x:f>IF(B849="","",TEXT(B849,"mmm yyyy"))</x:f>
      </x:c>
      <x:c r="D849" s="13"/>
      <x:c r="E849" s="13"/>
      <x:c r="F849" s="13"/>
      <x:c r="G849" s="13"/>
      <x:c r="H849" s="13"/>
      <x:c r="I849" s="77"/>
      <x:c r="J849" s="77"/>
      <x:c r="K849" s="78" t="str">
        <x:f>IF(AND(I849="",J849=""),"",N(I849)-N(J849))</x:f>
      </x:c>
      <x:c r="L849" s="13"/>
      <x:c r="M849" s="76" t="str">
        <x:f>IF(E849="","",XLOOKUP(E849,'Lists &amp; COA'!$L$47:$L$95,'Lists &amp; COA'!$M$47:$M$95,""))</x:f>
      </x:c>
      <x:c r="N849" s="76" t="str">
        <x:f>IF(M849="","",IFERROR(VLOOKUP(M849,'Lists &amp; COA'!$A$6:$C$39,2,FALSE),"Review"))</x:f>
      </x:c>
      <x:c r="O849" s="76" t="str">
        <x:f>IF(OR(B849="",E849=""),"",IF(M849="","Review",IF(L849="","Review",IF(L849=M849,"No","Yes"))))</x:f>
      </x:c>
      <x:c r="P849" s="13"/>
      <x:c r="Q849" s="13"/>
      <x:c r="R849" s="13"/>
      <x:c r="S849" s="13"/>
      <x:c r="T849" s="76" t="str">
        <x:f>IF(A849="","",IF(COUNTIF($A$7:$A$1006,A849)&gt;1,"Possible Duplicate","Unique"))</x:f>
      </x:c>
      <x:c r="U849" s="13"/>
      <x:c r="V849" s="13"/>
      <x:c r="W849" s="13"/>
      <x:c r="X849" s="14"/>
    </x:row>
    <x:row r="850">
      <x:c r="A850" s="13"/>
      <x:c r="B850" s="14"/>
      <x:c r="C850" s="76" t="str">
        <x:f>IF(B850="","",TEXT(B850,"mmm yyyy"))</x:f>
      </x:c>
      <x:c r="D850" s="13"/>
      <x:c r="E850" s="13"/>
      <x:c r="F850" s="13"/>
      <x:c r="G850" s="13"/>
      <x:c r="H850" s="13"/>
      <x:c r="I850" s="77"/>
      <x:c r="J850" s="77"/>
      <x:c r="K850" s="78" t="str">
        <x:f>IF(AND(I850="",J850=""),"",N(I850)-N(J850))</x:f>
      </x:c>
      <x:c r="L850" s="13"/>
      <x:c r="M850" s="76" t="str">
        <x:f>IF(E850="","",XLOOKUP(E850,'Lists &amp; COA'!$L$47:$L$95,'Lists &amp; COA'!$M$47:$M$95,""))</x:f>
      </x:c>
      <x:c r="N850" s="76" t="str">
        <x:f>IF(M850="","",IFERROR(VLOOKUP(M850,'Lists &amp; COA'!$A$6:$C$39,2,FALSE),"Review"))</x:f>
      </x:c>
      <x:c r="O850" s="76" t="str">
        <x:f>IF(OR(B850="",E850=""),"",IF(M850="","Review",IF(L850="","Review",IF(L850=M850,"No","Yes"))))</x:f>
      </x:c>
      <x:c r="P850" s="13"/>
      <x:c r="Q850" s="13"/>
      <x:c r="R850" s="13"/>
      <x:c r="S850" s="13"/>
      <x:c r="T850" s="76" t="str">
        <x:f>IF(A850="","",IF(COUNTIF($A$7:$A$1006,A850)&gt;1,"Possible Duplicate","Unique"))</x:f>
      </x:c>
      <x:c r="U850" s="13"/>
      <x:c r="V850" s="13"/>
      <x:c r="W850" s="13"/>
      <x:c r="X850" s="14"/>
    </x:row>
    <x:row r="851">
      <x:c r="A851" s="13"/>
      <x:c r="B851" s="14"/>
      <x:c r="C851" s="76" t="str">
        <x:f>IF(B851="","",TEXT(B851,"mmm yyyy"))</x:f>
      </x:c>
      <x:c r="D851" s="13"/>
      <x:c r="E851" s="13"/>
      <x:c r="F851" s="13"/>
      <x:c r="G851" s="13"/>
      <x:c r="H851" s="13"/>
      <x:c r="I851" s="77"/>
      <x:c r="J851" s="77"/>
      <x:c r="K851" s="78" t="str">
        <x:f>IF(AND(I851="",J851=""),"",N(I851)-N(J851))</x:f>
      </x:c>
      <x:c r="L851" s="13"/>
      <x:c r="M851" s="76" t="str">
        <x:f>IF(E851="","",XLOOKUP(E851,'Lists &amp; COA'!$L$47:$L$95,'Lists &amp; COA'!$M$47:$M$95,""))</x:f>
      </x:c>
      <x:c r="N851" s="76" t="str">
        <x:f>IF(M851="","",IFERROR(VLOOKUP(M851,'Lists &amp; COA'!$A$6:$C$39,2,FALSE),"Review"))</x:f>
      </x:c>
      <x:c r="O851" s="76" t="str">
        <x:f>IF(OR(B851="",E851=""),"",IF(M851="","Review",IF(L851="","Review",IF(L851=M851,"No","Yes"))))</x:f>
      </x:c>
      <x:c r="P851" s="13"/>
      <x:c r="Q851" s="13"/>
      <x:c r="R851" s="13"/>
      <x:c r="S851" s="13"/>
      <x:c r="T851" s="76" t="str">
        <x:f>IF(A851="","",IF(COUNTIF($A$7:$A$1006,A851)&gt;1,"Possible Duplicate","Unique"))</x:f>
      </x:c>
      <x:c r="U851" s="13"/>
      <x:c r="V851" s="13"/>
      <x:c r="W851" s="13"/>
      <x:c r="X851" s="14"/>
    </x:row>
    <x:row r="852">
      <x:c r="A852" s="13"/>
      <x:c r="B852" s="14"/>
      <x:c r="C852" s="76" t="str">
        <x:f>IF(B852="","",TEXT(B852,"mmm yyyy"))</x:f>
      </x:c>
      <x:c r="D852" s="13"/>
      <x:c r="E852" s="13"/>
      <x:c r="F852" s="13"/>
      <x:c r="G852" s="13"/>
      <x:c r="H852" s="13"/>
      <x:c r="I852" s="77"/>
      <x:c r="J852" s="77"/>
      <x:c r="K852" s="78" t="str">
        <x:f>IF(AND(I852="",J852=""),"",N(I852)-N(J852))</x:f>
      </x:c>
      <x:c r="L852" s="13"/>
      <x:c r="M852" s="76" t="str">
        <x:f>IF(E852="","",XLOOKUP(E852,'Lists &amp; COA'!$L$47:$L$95,'Lists &amp; COA'!$M$47:$M$95,""))</x:f>
      </x:c>
      <x:c r="N852" s="76" t="str">
        <x:f>IF(M852="","",IFERROR(VLOOKUP(M852,'Lists &amp; COA'!$A$6:$C$39,2,FALSE),"Review"))</x:f>
      </x:c>
      <x:c r="O852" s="76" t="str">
        <x:f>IF(OR(B852="",E852=""),"",IF(M852="","Review",IF(L852="","Review",IF(L852=M852,"No","Yes"))))</x:f>
      </x:c>
      <x:c r="P852" s="13"/>
      <x:c r="Q852" s="13"/>
      <x:c r="R852" s="13"/>
      <x:c r="S852" s="13"/>
      <x:c r="T852" s="76" t="str">
        <x:f>IF(A852="","",IF(COUNTIF($A$7:$A$1006,A852)&gt;1,"Possible Duplicate","Unique"))</x:f>
      </x:c>
      <x:c r="U852" s="13"/>
      <x:c r="V852" s="13"/>
      <x:c r="W852" s="13"/>
      <x:c r="X852" s="14"/>
    </x:row>
    <x:row r="853">
      <x:c r="A853" s="13"/>
      <x:c r="B853" s="14"/>
      <x:c r="C853" s="76" t="str">
        <x:f>IF(B853="","",TEXT(B853,"mmm yyyy"))</x:f>
      </x:c>
      <x:c r="D853" s="13"/>
      <x:c r="E853" s="13"/>
      <x:c r="F853" s="13"/>
      <x:c r="G853" s="13"/>
      <x:c r="H853" s="13"/>
      <x:c r="I853" s="77"/>
      <x:c r="J853" s="77"/>
      <x:c r="K853" s="78" t="str">
        <x:f>IF(AND(I853="",J853=""),"",N(I853)-N(J853))</x:f>
      </x:c>
      <x:c r="L853" s="13"/>
      <x:c r="M853" s="76" t="str">
        <x:f>IF(E853="","",XLOOKUP(E853,'Lists &amp; COA'!$L$47:$L$95,'Lists &amp; COA'!$M$47:$M$95,""))</x:f>
      </x:c>
      <x:c r="N853" s="76" t="str">
        <x:f>IF(M853="","",IFERROR(VLOOKUP(M853,'Lists &amp; COA'!$A$6:$C$39,2,FALSE),"Review"))</x:f>
      </x:c>
      <x:c r="O853" s="76" t="str">
        <x:f>IF(OR(B853="",E853=""),"",IF(M853="","Review",IF(L853="","Review",IF(L853=M853,"No","Yes"))))</x:f>
      </x:c>
      <x:c r="P853" s="13"/>
      <x:c r="Q853" s="13"/>
      <x:c r="R853" s="13"/>
      <x:c r="S853" s="13"/>
      <x:c r="T853" s="76" t="str">
        <x:f>IF(A853="","",IF(COUNTIF($A$7:$A$1006,A853)&gt;1,"Possible Duplicate","Unique"))</x:f>
      </x:c>
      <x:c r="U853" s="13"/>
      <x:c r="V853" s="13"/>
      <x:c r="W853" s="13"/>
      <x:c r="X853" s="14"/>
    </x:row>
    <x:row r="854">
      <x:c r="A854" s="13"/>
      <x:c r="B854" s="14"/>
      <x:c r="C854" s="76" t="str">
        <x:f>IF(B854="","",TEXT(B854,"mmm yyyy"))</x:f>
      </x:c>
      <x:c r="D854" s="13"/>
      <x:c r="E854" s="13"/>
      <x:c r="F854" s="13"/>
      <x:c r="G854" s="13"/>
      <x:c r="H854" s="13"/>
      <x:c r="I854" s="77"/>
      <x:c r="J854" s="77"/>
      <x:c r="K854" s="78" t="str">
        <x:f>IF(AND(I854="",J854=""),"",N(I854)-N(J854))</x:f>
      </x:c>
      <x:c r="L854" s="13"/>
      <x:c r="M854" s="76" t="str">
        <x:f>IF(E854="","",XLOOKUP(E854,'Lists &amp; COA'!$L$47:$L$95,'Lists &amp; COA'!$M$47:$M$95,""))</x:f>
      </x:c>
      <x:c r="N854" s="76" t="str">
        <x:f>IF(M854="","",IFERROR(VLOOKUP(M854,'Lists &amp; COA'!$A$6:$C$39,2,FALSE),"Review"))</x:f>
      </x:c>
      <x:c r="O854" s="76" t="str">
        <x:f>IF(OR(B854="",E854=""),"",IF(M854="","Review",IF(L854="","Review",IF(L854=M854,"No","Yes"))))</x:f>
      </x:c>
      <x:c r="P854" s="13"/>
      <x:c r="Q854" s="13"/>
      <x:c r="R854" s="13"/>
      <x:c r="S854" s="13"/>
      <x:c r="T854" s="76" t="str">
        <x:f>IF(A854="","",IF(COUNTIF($A$7:$A$1006,A854)&gt;1,"Possible Duplicate","Unique"))</x:f>
      </x:c>
      <x:c r="U854" s="13"/>
      <x:c r="V854" s="13"/>
      <x:c r="W854" s="13"/>
      <x:c r="X854" s="14"/>
    </x:row>
    <x:row r="855">
      <x:c r="A855" s="13"/>
      <x:c r="B855" s="14"/>
      <x:c r="C855" s="76" t="str">
        <x:f>IF(B855="","",TEXT(B855,"mmm yyyy"))</x:f>
      </x:c>
      <x:c r="D855" s="13"/>
      <x:c r="E855" s="13"/>
      <x:c r="F855" s="13"/>
      <x:c r="G855" s="13"/>
      <x:c r="H855" s="13"/>
      <x:c r="I855" s="77"/>
      <x:c r="J855" s="77"/>
      <x:c r="K855" s="78" t="str">
        <x:f>IF(AND(I855="",J855=""),"",N(I855)-N(J855))</x:f>
      </x:c>
      <x:c r="L855" s="13"/>
      <x:c r="M855" s="76" t="str">
        <x:f>IF(E855="","",XLOOKUP(E855,'Lists &amp; COA'!$L$47:$L$95,'Lists &amp; COA'!$M$47:$M$95,""))</x:f>
      </x:c>
      <x:c r="N855" s="76" t="str">
        <x:f>IF(M855="","",IFERROR(VLOOKUP(M855,'Lists &amp; COA'!$A$6:$C$39,2,FALSE),"Review"))</x:f>
      </x:c>
      <x:c r="O855" s="76" t="str">
        <x:f>IF(OR(B855="",E855=""),"",IF(M855="","Review",IF(L855="","Review",IF(L855=M855,"No","Yes"))))</x:f>
      </x:c>
      <x:c r="P855" s="13"/>
      <x:c r="Q855" s="13"/>
      <x:c r="R855" s="13"/>
      <x:c r="S855" s="13"/>
      <x:c r="T855" s="76" t="str">
        <x:f>IF(A855="","",IF(COUNTIF($A$7:$A$1006,A855)&gt;1,"Possible Duplicate","Unique"))</x:f>
      </x:c>
      <x:c r="U855" s="13"/>
      <x:c r="V855" s="13"/>
      <x:c r="W855" s="13"/>
      <x:c r="X855" s="14"/>
    </x:row>
    <x:row r="856">
      <x:c r="A856" s="13"/>
      <x:c r="B856" s="14"/>
      <x:c r="C856" s="76" t="str">
        <x:f>IF(B856="","",TEXT(B856,"mmm yyyy"))</x:f>
      </x:c>
      <x:c r="D856" s="13"/>
      <x:c r="E856" s="13"/>
      <x:c r="F856" s="13"/>
      <x:c r="G856" s="13"/>
      <x:c r="H856" s="13"/>
      <x:c r="I856" s="77"/>
      <x:c r="J856" s="77"/>
      <x:c r="K856" s="78" t="str">
        <x:f>IF(AND(I856="",J856=""),"",N(I856)-N(J856))</x:f>
      </x:c>
      <x:c r="L856" s="13"/>
      <x:c r="M856" s="76" t="str">
        <x:f>IF(E856="","",XLOOKUP(E856,'Lists &amp; COA'!$L$47:$L$95,'Lists &amp; COA'!$M$47:$M$95,""))</x:f>
      </x:c>
      <x:c r="N856" s="76" t="str">
        <x:f>IF(M856="","",IFERROR(VLOOKUP(M856,'Lists &amp; COA'!$A$6:$C$39,2,FALSE),"Review"))</x:f>
      </x:c>
      <x:c r="O856" s="76" t="str">
        <x:f>IF(OR(B856="",E856=""),"",IF(M856="","Review",IF(L856="","Review",IF(L856=M856,"No","Yes"))))</x:f>
      </x:c>
      <x:c r="P856" s="13"/>
      <x:c r="Q856" s="13"/>
      <x:c r="R856" s="13"/>
      <x:c r="S856" s="13"/>
      <x:c r="T856" s="76" t="str">
        <x:f>IF(A856="","",IF(COUNTIF($A$7:$A$1006,A856)&gt;1,"Possible Duplicate","Unique"))</x:f>
      </x:c>
      <x:c r="U856" s="13"/>
      <x:c r="V856" s="13"/>
      <x:c r="W856" s="13"/>
      <x:c r="X856" s="14"/>
    </x:row>
    <x:row r="857">
      <x:c r="A857" s="13"/>
      <x:c r="B857" s="14"/>
      <x:c r="C857" s="76" t="str">
        <x:f>IF(B857="","",TEXT(B857,"mmm yyyy"))</x:f>
      </x:c>
      <x:c r="D857" s="13"/>
      <x:c r="E857" s="13"/>
      <x:c r="F857" s="13"/>
      <x:c r="G857" s="13"/>
      <x:c r="H857" s="13"/>
      <x:c r="I857" s="77"/>
      <x:c r="J857" s="77"/>
      <x:c r="K857" s="78" t="str">
        <x:f>IF(AND(I857="",J857=""),"",N(I857)-N(J857))</x:f>
      </x:c>
      <x:c r="L857" s="13"/>
      <x:c r="M857" s="76" t="str">
        <x:f>IF(E857="","",XLOOKUP(E857,'Lists &amp; COA'!$L$47:$L$95,'Lists &amp; COA'!$M$47:$M$95,""))</x:f>
      </x:c>
      <x:c r="N857" s="76" t="str">
        <x:f>IF(M857="","",IFERROR(VLOOKUP(M857,'Lists &amp; COA'!$A$6:$C$39,2,FALSE),"Review"))</x:f>
      </x:c>
      <x:c r="O857" s="76" t="str">
        <x:f>IF(OR(B857="",E857=""),"",IF(M857="","Review",IF(L857="","Review",IF(L857=M857,"No","Yes"))))</x:f>
      </x:c>
      <x:c r="P857" s="13"/>
      <x:c r="Q857" s="13"/>
      <x:c r="R857" s="13"/>
      <x:c r="S857" s="13"/>
      <x:c r="T857" s="76" t="str">
        <x:f>IF(A857="","",IF(COUNTIF($A$7:$A$1006,A857)&gt;1,"Possible Duplicate","Unique"))</x:f>
      </x:c>
      <x:c r="U857" s="13"/>
      <x:c r="V857" s="13"/>
      <x:c r="W857" s="13"/>
      <x:c r="X857" s="14"/>
    </x:row>
    <x:row r="858">
      <x:c r="A858" s="13"/>
      <x:c r="B858" s="14"/>
      <x:c r="C858" s="76" t="str">
        <x:f>IF(B858="","",TEXT(B858,"mmm yyyy"))</x:f>
      </x:c>
      <x:c r="D858" s="13"/>
      <x:c r="E858" s="13"/>
      <x:c r="F858" s="13"/>
      <x:c r="G858" s="13"/>
      <x:c r="H858" s="13"/>
      <x:c r="I858" s="77"/>
      <x:c r="J858" s="77"/>
      <x:c r="K858" s="78" t="str">
        <x:f>IF(AND(I858="",J858=""),"",N(I858)-N(J858))</x:f>
      </x:c>
      <x:c r="L858" s="13"/>
      <x:c r="M858" s="76" t="str">
        <x:f>IF(E858="","",XLOOKUP(E858,'Lists &amp; COA'!$L$47:$L$95,'Lists &amp; COA'!$M$47:$M$95,""))</x:f>
      </x:c>
      <x:c r="N858" s="76" t="str">
        <x:f>IF(M858="","",IFERROR(VLOOKUP(M858,'Lists &amp; COA'!$A$6:$C$39,2,FALSE),"Review"))</x:f>
      </x:c>
      <x:c r="O858" s="76" t="str">
        <x:f>IF(OR(B858="",E858=""),"",IF(M858="","Review",IF(L858="","Review",IF(L858=M858,"No","Yes"))))</x:f>
      </x:c>
      <x:c r="P858" s="13"/>
      <x:c r="Q858" s="13"/>
      <x:c r="R858" s="13"/>
      <x:c r="S858" s="13"/>
      <x:c r="T858" s="76" t="str">
        <x:f>IF(A858="","",IF(COUNTIF($A$7:$A$1006,A858)&gt;1,"Possible Duplicate","Unique"))</x:f>
      </x:c>
      <x:c r="U858" s="13"/>
      <x:c r="V858" s="13"/>
      <x:c r="W858" s="13"/>
      <x:c r="X858" s="14"/>
    </x:row>
    <x:row r="859">
      <x:c r="A859" s="13"/>
      <x:c r="B859" s="14"/>
      <x:c r="C859" s="76" t="str">
        <x:f>IF(B859="","",TEXT(B859,"mmm yyyy"))</x:f>
      </x:c>
      <x:c r="D859" s="13"/>
      <x:c r="E859" s="13"/>
      <x:c r="F859" s="13"/>
      <x:c r="G859" s="13"/>
      <x:c r="H859" s="13"/>
      <x:c r="I859" s="77"/>
      <x:c r="J859" s="77"/>
      <x:c r="K859" s="78" t="str">
        <x:f>IF(AND(I859="",J859=""),"",N(I859)-N(J859))</x:f>
      </x:c>
      <x:c r="L859" s="13"/>
      <x:c r="M859" s="76" t="str">
        <x:f>IF(E859="","",XLOOKUP(E859,'Lists &amp; COA'!$L$47:$L$95,'Lists &amp; COA'!$M$47:$M$95,""))</x:f>
      </x:c>
      <x:c r="N859" s="76" t="str">
        <x:f>IF(M859="","",IFERROR(VLOOKUP(M859,'Lists &amp; COA'!$A$6:$C$39,2,FALSE),"Review"))</x:f>
      </x:c>
      <x:c r="O859" s="76" t="str">
        <x:f>IF(OR(B859="",E859=""),"",IF(M859="","Review",IF(L859="","Review",IF(L859=M859,"No","Yes"))))</x:f>
      </x:c>
      <x:c r="P859" s="13"/>
      <x:c r="Q859" s="13"/>
      <x:c r="R859" s="13"/>
      <x:c r="S859" s="13"/>
      <x:c r="T859" s="76" t="str">
        <x:f>IF(A859="","",IF(COUNTIF($A$7:$A$1006,A859)&gt;1,"Possible Duplicate","Unique"))</x:f>
      </x:c>
      <x:c r="U859" s="13"/>
      <x:c r="V859" s="13"/>
      <x:c r="W859" s="13"/>
      <x:c r="X859" s="14"/>
    </x:row>
    <x:row r="860">
      <x:c r="A860" s="13"/>
      <x:c r="B860" s="14"/>
      <x:c r="C860" s="76" t="str">
        <x:f>IF(B860="","",TEXT(B860,"mmm yyyy"))</x:f>
      </x:c>
      <x:c r="D860" s="13"/>
      <x:c r="E860" s="13"/>
      <x:c r="F860" s="13"/>
      <x:c r="G860" s="13"/>
      <x:c r="H860" s="13"/>
      <x:c r="I860" s="77"/>
      <x:c r="J860" s="77"/>
      <x:c r="K860" s="78" t="str">
        <x:f>IF(AND(I860="",J860=""),"",N(I860)-N(J860))</x:f>
      </x:c>
      <x:c r="L860" s="13"/>
      <x:c r="M860" s="76" t="str">
        <x:f>IF(E860="","",XLOOKUP(E860,'Lists &amp; COA'!$L$47:$L$95,'Lists &amp; COA'!$M$47:$M$95,""))</x:f>
      </x:c>
      <x:c r="N860" s="76" t="str">
        <x:f>IF(M860="","",IFERROR(VLOOKUP(M860,'Lists &amp; COA'!$A$6:$C$39,2,FALSE),"Review"))</x:f>
      </x:c>
      <x:c r="O860" s="76" t="str">
        <x:f>IF(OR(B860="",E860=""),"",IF(M860="","Review",IF(L860="","Review",IF(L860=M860,"No","Yes"))))</x:f>
      </x:c>
      <x:c r="P860" s="13"/>
      <x:c r="Q860" s="13"/>
      <x:c r="R860" s="13"/>
      <x:c r="S860" s="13"/>
      <x:c r="T860" s="76" t="str">
        <x:f>IF(A860="","",IF(COUNTIF($A$7:$A$1006,A860)&gt;1,"Possible Duplicate","Unique"))</x:f>
      </x:c>
      <x:c r="U860" s="13"/>
      <x:c r="V860" s="13"/>
      <x:c r="W860" s="13"/>
      <x:c r="X860" s="14"/>
    </x:row>
    <x:row r="861">
      <x:c r="A861" s="13"/>
      <x:c r="B861" s="14"/>
      <x:c r="C861" s="76" t="str">
        <x:f>IF(B861="","",TEXT(B861,"mmm yyyy"))</x:f>
      </x:c>
      <x:c r="D861" s="13"/>
      <x:c r="E861" s="13"/>
      <x:c r="F861" s="13"/>
      <x:c r="G861" s="13"/>
      <x:c r="H861" s="13"/>
      <x:c r="I861" s="77"/>
      <x:c r="J861" s="77"/>
      <x:c r="K861" s="78" t="str">
        <x:f>IF(AND(I861="",J861=""),"",N(I861)-N(J861))</x:f>
      </x:c>
      <x:c r="L861" s="13"/>
      <x:c r="M861" s="76" t="str">
        <x:f>IF(E861="","",XLOOKUP(E861,'Lists &amp; COA'!$L$47:$L$95,'Lists &amp; COA'!$M$47:$M$95,""))</x:f>
      </x:c>
      <x:c r="N861" s="76" t="str">
        <x:f>IF(M861="","",IFERROR(VLOOKUP(M861,'Lists &amp; COA'!$A$6:$C$39,2,FALSE),"Review"))</x:f>
      </x:c>
      <x:c r="O861" s="76" t="str">
        <x:f>IF(OR(B861="",E861=""),"",IF(M861="","Review",IF(L861="","Review",IF(L861=M861,"No","Yes"))))</x:f>
      </x:c>
      <x:c r="P861" s="13"/>
      <x:c r="Q861" s="13"/>
      <x:c r="R861" s="13"/>
      <x:c r="S861" s="13"/>
      <x:c r="T861" s="76" t="str">
        <x:f>IF(A861="","",IF(COUNTIF($A$7:$A$1006,A861)&gt;1,"Possible Duplicate","Unique"))</x:f>
      </x:c>
      <x:c r="U861" s="13"/>
      <x:c r="V861" s="13"/>
      <x:c r="W861" s="13"/>
      <x:c r="X861" s="14"/>
    </x:row>
    <x:row r="862">
      <x:c r="A862" s="13"/>
      <x:c r="B862" s="14"/>
      <x:c r="C862" s="76" t="str">
        <x:f>IF(B862="","",TEXT(B862,"mmm yyyy"))</x:f>
      </x:c>
      <x:c r="D862" s="13"/>
      <x:c r="E862" s="13"/>
      <x:c r="F862" s="13"/>
      <x:c r="G862" s="13"/>
      <x:c r="H862" s="13"/>
      <x:c r="I862" s="77"/>
      <x:c r="J862" s="77"/>
      <x:c r="K862" s="78" t="str">
        <x:f>IF(AND(I862="",J862=""),"",N(I862)-N(J862))</x:f>
      </x:c>
      <x:c r="L862" s="13"/>
      <x:c r="M862" s="76" t="str">
        <x:f>IF(E862="","",XLOOKUP(E862,'Lists &amp; COA'!$L$47:$L$95,'Lists &amp; COA'!$M$47:$M$95,""))</x:f>
      </x:c>
      <x:c r="N862" s="76" t="str">
        <x:f>IF(M862="","",IFERROR(VLOOKUP(M862,'Lists &amp; COA'!$A$6:$C$39,2,FALSE),"Review"))</x:f>
      </x:c>
      <x:c r="O862" s="76" t="str">
        <x:f>IF(OR(B862="",E862=""),"",IF(M862="","Review",IF(L862="","Review",IF(L862=M862,"No","Yes"))))</x:f>
      </x:c>
      <x:c r="P862" s="13"/>
      <x:c r="Q862" s="13"/>
      <x:c r="R862" s="13"/>
      <x:c r="S862" s="13"/>
      <x:c r="T862" s="76" t="str">
        <x:f>IF(A862="","",IF(COUNTIF($A$7:$A$1006,A862)&gt;1,"Possible Duplicate","Unique"))</x:f>
      </x:c>
      <x:c r="U862" s="13"/>
      <x:c r="V862" s="13"/>
      <x:c r="W862" s="13"/>
      <x:c r="X862" s="14"/>
    </x:row>
    <x:row r="863">
      <x:c r="A863" s="13"/>
      <x:c r="B863" s="14"/>
      <x:c r="C863" s="76" t="str">
        <x:f>IF(B863="","",TEXT(B863,"mmm yyyy"))</x:f>
      </x:c>
      <x:c r="D863" s="13"/>
      <x:c r="E863" s="13"/>
      <x:c r="F863" s="13"/>
      <x:c r="G863" s="13"/>
      <x:c r="H863" s="13"/>
      <x:c r="I863" s="77"/>
      <x:c r="J863" s="77"/>
      <x:c r="K863" s="78" t="str">
        <x:f>IF(AND(I863="",J863=""),"",N(I863)-N(J863))</x:f>
      </x:c>
      <x:c r="L863" s="13"/>
      <x:c r="M863" s="76" t="str">
        <x:f>IF(E863="","",XLOOKUP(E863,'Lists &amp; COA'!$L$47:$L$95,'Lists &amp; COA'!$M$47:$M$95,""))</x:f>
      </x:c>
      <x:c r="N863" s="76" t="str">
        <x:f>IF(M863="","",IFERROR(VLOOKUP(M863,'Lists &amp; COA'!$A$6:$C$39,2,FALSE),"Review"))</x:f>
      </x:c>
      <x:c r="O863" s="76" t="str">
        <x:f>IF(OR(B863="",E863=""),"",IF(M863="","Review",IF(L863="","Review",IF(L863=M863,"No","Yes"))))</x:f>
      </x:c>
      <x:c r="P863" s="13"/>
      <x:c r="Q863" s="13"/>
      <x:c r="R863" s="13"/>
      <x:c r="S863" s="13"/>
      <x:c r="T863" s="76" t="str">
        <x:f>IF(A863="","",IF(COUNTIF($A$7:$A$1006,A863)&gt;1,"Possible Duplicate","Unique"))</x:f>
      </x:c>
      <x:c r="U863" s="13"/>
      <x:c r="V863" s="13"/>
      <x:c r="W863" s="13"/>
      <x:c r="X863" s="14"/>
    </x:row>
    <x:row r="864">
      <x:c r="A864" s="13"/>
      <x:c r="B864" s="14"/>
      <x:c r="C864" s="76" t="str">
        <x:f>IF(B864="","",TEXT(B864,"mmm yyyy"))</x:f>
      </x:c>
      <x:c r="D864" s="13"/>
      <x:c r="E864" s="13"/>
      <x:c r="F864" s="13"/>
      <x:c r="G864" s="13"/>
      <x:c r="H864" s="13"/>
      <x:c r="I864" s="77"/>
      <x:c r="J864" s="77"/>
      <x:c r="K864" s="78" t="str">
        <x:f>IF(AND(I864="",J864=""),"",N(I864)-N(J864))</x:f>
      </x:c>
      <x:c r="L864" s="13"/>
      <x:c r="M864" s="76" t="str">
        <x:f>IF(E864="","",XLOOKUP(E864,'Lists &amp; COA'!$L$47:$L$95,'Lists &amp; COA'!$M$47:$M$95,""))</x:f>
      </x:c>
      <x:c r="N864" s="76" t="str">
        <x:f>IF(M864="","",IFERROR(VLOOKUP(M864,'Lists &amp; COA'!$A$6:$C$39,2,FALSE),"Review"))</x:f>
      </x:c>
      <x:c r="O864" s="76" t="str">
        <x:f>IF(OR(B864="",E864=""),"",IF(M864="","Review",IF(L864="","Review",IF(L864=M864,"No","Yes"))))</x:f>
      </x:c>
      <x:c r="P864" s="13"/>
      <x:c r="Q864" s="13"/>
      <x:c r="R864" s="13"/>
      <x:c r="S864" s="13"/>
      <x:c r="T864" s="76" t="str">
        <x:f>IF(A864="","",IF(COUNTIF($A$7:$A$1006,A864)&gt;1,"Possible Duplicate","Unique"))</x:f>
      </x:c>
      <x:c r="U864" s="13"/>
      <x:c r="V864" s="13"/>
      <x:c r="W864" s="13"/>
      <x:c r="X864" s="14"/>
    </x:row>
    <x:row r="865">
      <x:c r="A865" s="13"/>
      <x:c r="B865" s="14"/>
      <x:c r="C865" s="76" t="str">
        <x:f>IF(B865="","",TEXT(B865,"mmm yyyy"))</x:f>
      </x:c>
      <x:c r="D865" s="13"/>
      <x:c r="E865" s="13"/>
      <x:c r="F865" s="13"/>
      <x:c r="G865" s="13"/>
      <x:c r="H865" s="13"/>
      <x:c r="I865" s="77"/>
      <x:c r="J865" s="77"/>
      <x:c r="K865" s="78" t="str">
        <x:f>IF(AND(I865="",J865=""),"",N(I865)-N(J865))</x:f>
      </x:c>
      <x:c r="L865" s="13"/>
      <x:c r="M865" s="76" t="str">
        <x:f>IF(E865="","",XLOOKUP(E865,'Lists &amp; COA'!$L$47:$L$95,'Lists &amp; COA'!$M$47:$M$95,""))</x:f>
      </x:c>
      <x:c r="N865" s="76" t="str">
        <x:f>IF(M865="","",IFERROR(VLOOKUP(M865,'Lists &amp; COA'!$A$6:$C$39,2,FALSE),"Review"))</x:f>
      </x:c>
      <x:c r="O865" s="76" t="str">
        <x:f>IF(OR(B865="",E865=""),"",IF(M865="","Review",IF(L865="","Review",IF(L865=M865,"No","Yes"))))</x:f>
      </x:c>
      <x:c r="P865" s="13"/>
      <x:c r="Q865" s="13"/>
      <x:c r="R865" s="13"/>
      <x:c r="S865" s="13"/>
      <x:c r="T865" s="76" t="str">
        <x:f>IF(A865="","",IF(COUNTIF($A$7:$A$1006,A865)&gt;1,"Possible Duplicate","Unique"))</x:f>
      </x:c>
      <x:c r="U865" s="13"/>
      <x:c r="V865" s="13"/>
      <x:c r="W865" s="13"/>
      <x:c r="X865" s="14"/>
    </x:row>
    <x:row r="866">
      <x:c r="A866" s="13"/>
      <x:c r="B866" s="14"/>
      <x:c r="C866" s="76" t="str">
        <x:f>IF(B866="","",TEXT(B866,"mmm yyyy"))</x:f>
      </x:c>
      <x:c r="D866" s="13"/>
      <x:c r="E866" s="13"/>
      <x:c r="F866" s="13"/>
      <x:c r="G866" s="13"/>
      <x:c r="H866" s="13"/>
      <x:c r="I866" s="77"/>
      <x:c r="J866" s="77"/>
      <x:c r="K866" s="78" t="str">
        <x:f>IF(AND(I866="",J866=""),"",N(I866)-N(J866))</x:f>
      </x:c>
      <x:c r="L866" s="13"/>
      <x:c r="M866" s="76" t="str">
        <x:f>IF(E866="","",XLOOKUP(E866,'Lists &amp; COA'!$L$47:$L$95,'Lists &amp; COA'!$M$47:$M$95,""))</x:f>
      </x:c>
      <x:c r="N866" s="76" t="str">
        <x:f>IF(M866="","",IFERROR(VLOOKUP(M866,'Lists &amp; COA'!$A$6:$C$39,2,FALSE),"Review"))</x:f>
      </x:c>
      <x:c r="O866" s="76" t="str">
        <x:f>IF(OR(B866="",E866=""),"",IF(M866="","Review",IF(L866="","Review",IF(L866=M866,"No","Yes"))))</x:f>
      </x:c>
      <x:c r="P866" s="13"/>
      <x:c r="Q866" s="13"/>
      <x:c r="R866" s="13"/>
      <x:c r="S866" s="13"/>
      <x:c r="T866" s="76" t="str">
        <x:f>IF(A866="","",IF(COUNTIF($A$7:$A$1006,A866)&gt;1,"Possible Duplicate","Unique"))</x:f>
      </x:c>
      <x:c r="U866" s="13"/>
      <x:c r="V866" s="13"/>
      <x:c r="W866" s="13"/>
      <x:c r="X866" s="14"/>
    </x:row>
    <x:row r="867">
      <x:c r="A867" s="13"/>
      <x:c r="B867" s="14"/>
      <x:c r="C867" s="76" t="str">
        <x:f>IF(B867="","",TEXT(B867,"mmm yyyy"))</x:f>
      </x:c>
      <x:c r="D867" s="13"/>
      <x:c r="E867" s="13"/>
      <x:c r="F867" s="13"/>
      <x:c r="G867" s="13"/>
      <x:c r="H867" s="13"/>
      <x:c r="I867" s="77"/>
      <x:c r="J867" s="77"/>
      <x:c r="K867" s="78" t="str">
        <x:f>IF(AND(I867="",J867=""),"",N(I867)-N(J867))</x:f>
      </x:c>
      <x:c r="L867" s="13"/>
      <x:c r="M867" s="76" t="str">
        <x:f>IF(E867="","",XLOOKUP(E867,'Lists &amp; COA'!$L$47:$L$95,'Lists &amp; COA'!$M$47:$M$95,""))</x:f>
      </x:c>
      <x:c r="N867" s="76" t="str">
        <x:f>IF(M867="","",IFERROR(VLOOKUP(M867,'Lists &amp; COA'!$A$6:$C$39,2,FALSE),"Review"))</x:f>
      </x:c>
      <x:c r="O867" s="76" t="str">
        <x:f>IF(OR(B867="",E867=""),"",IF(M867="","Review",IF(L867="","Review",IF(L867=M867,"No","Yes"))))</x:f>
      </x:c>
      <x:c r="P867" s="13"/>
      <x:c r="Q867" s="13"/>
      <x:c r="R867" s="13"/>
      <x:c r="S867" s="13"/>
      <x:c r="T867" s="76" t="str">
        <x:f>IF(A867="","",IF(COUNTIF($A$7:$A$1006,A867)&gt;1,"Possible Duplicate","Unique"))</x:f>
      </x:c>
      <x:c r="U867" s="13"/>
      <x:c r="V867" s="13"/>
      <x:c r="W867" s="13"/>
      <x:c r="X867" s="14"/>
    </x:row>
    <x:row r="868">
      <x:c r="A868" s="13"/>
      <x:c r="B868" s="14"/>
      <x:c r="C868" s="76" t="str">
        <x:f>IF(B868="","",TEXT(B868,"mmm yyyy"))</x:f>
      </x:c>
      <x:c r="D868" s="13"/>
      <x:c r="E868" s="13"/>
      <x:c r="F868" s="13"/>
      <x:c r="G868" s="13"/>
      <x:c r="H868" s="13"/>
      <x:c r="I868" s="77"/>
      <x:c r="J868" s="77"/>
      <x:c r="K868" s="78" t="str">
        <x:f>IF(AND(I868="",J868=""),"",N(I868)-N(J868))</x:f>
      </x:c>
      <x:c r="L868" s="13"/>
      <x:c r="M868" s="76" t="str">
        <x:f>IF(E868="","",XLOOKUP(E868,'Lists &amp; COA'!$L$47:$L$95,'Lists &amp; COA'!$M$47:$M$95,""))</x:f>
      </x:c>
      <x:c r="N868" s="76" t="str">
        <x:f>IF(M868="","",IFERROR(VLOOKUP(M868,'Lists &amp; COA'!$A$6:$C$39,2,FALSE),"Review"))</x:f>
      </x:c>
      <x:c r="O868" s="76" t="str">
        <x:f>IF(OR(B868="",E868=""),"",IF(M868="","Review",IF(L868="","Review",IF(L868=M868,"No","Yes"))))</x:f>
      </x:c>
      <x:c r="P868" s="13"/>
      <x:c r="Q868" s="13"/>
      <x:c r="R868" s="13"/>
      <x:c r="S868" s="13"/>
      <x:c r="T868" s="76" t="str">
        <x:f>IF(A868="","",IF(COUNTIF($A$7:$A$1006,A868)&gt;1,"Possible Duplicate","Unique"))</x:f>
      </x:c>
      <x:c r="U868" s="13"/>
      <x:c r="V868" s="13"/>
      <x:c r="W868" s="13"/>
      <x:c r="X868" s="14"/>
    </x:row>
    <x:row r="869">
      <x:c r="A869" s="13"/>
      <x:c r="B869" s="14"/>
      <x:c r="C869" s="76" t="str">
        <x:f>IF(B869="","",TEXT(B869,"mmm yyyy"))</x:f>
      </x:c>
      <x:c r="D869" s="13"/>
      <x:c r="E869" s="13"/>
      <x:c r="F869" s="13"/>
      <x:c r="G869" s="13"/>
      <x:c r="H869" s="13"/>
      <x:c r="I869" s="77"/>
      <x:c r="J869" s="77"/>
      <x:c r="K869" s="78" t="str">
        <x:f>IF(AND(I869="",J869=""),"",N(I869)-N(J869))</x:f>
      </x:c>
      <x:c r="L869" s="13"/>
      <x:c r="M869" s="76" t="str">
        <x:f>IF(E869="","",XLOOKUP(E869,'Lists &amp; COA'!$L$47:$L$95,'Lists &amp; COA'!$M$47:$M$95,""))</x:f>
      </x:c>
      <x:c r="N869" s="76" t="str">
        <x:f>IF(M869="","",IFERROR(VLOOKUP(M869,'Lists &amp; COA'!$A$6:$C$39,2,FALSE),"Review"))</x:f>
      </x:c>
      <x:c r="O869" s="76" t="str">
        <x:f>IF(OR(B869="",E869=""),"",IF(M869="","Review",IF(L869="","Review",IF(L869=M869,"No","Yes"))))</x:f>
      </x:c>
      <x:c r="P869" s="13"/>
      <x:c r="Q869" s="13"/>
      <x:c r="R869" s="13"/>
      <x:c r="S869" s="13"/>
      <x:c r="T869" s="76" t="str">
        <x:f>IF(A869="","",IF(COUNTIF($A$7:$A$1006,A869)&gt;1,"Possible Duplicate","Unique"))</x:f>
      </x:c>
      <x:c r="U869" s="13"/>
      <x:c r="V869" s="13"/>
      <x:c r="W869" s="13"/>
      <x:c r="X869" s="14"/>
    </x:row>
    <x:row r="870">
      <x:c r="A870" s="13"/>
      <x:c r="B870" s="14"/>
      <x:c r="C870" s="76" t="str">
        <x:f>IF(B870="","",TEXT(B870,"mmm yyyy"))</x:f>
      </x:c>
      <x:c r="D870" s="13"/>
      <x:c r="E870" s="13"/>
      <x:c r="F870" s="13"/>
      <x:c r="G870" s="13"/>
      <x:c r="H870" s="13"/>
      <x:c r="I870" s="77"/>
      <x:c r="J870" s="77"/>
      <x:c r="K870" s="78" t="str">
        <x:f>IF(AND(I870="",J870=""),"",N(I870)-N(J870))</x:f>
      </x:c>
      <x:c r="L870" s="13"/>
      <x:c r="M870" s="76" t="str">
        <x:f>IF(E870="","",XLOOKUP(E870,'Lists &amp; COA'!$L$47:$L$95,'Lists &amp; COA'!$M$47:$M$95,""))</x:f>
      </x:c>
      <x:c r="N870" s="76" t="str">
        <x:f>IF(M870="","",IFERROR(VLOOKUP(M870,'Lists &amp; COA'!$A$6:$C$39,2,FALSE),"Review"))</x:f>
      </x:c>
      <x:c r="O870" s="76" t="str">
        <x:f>IF(OR(B870="",E870=""),"",IF(M870="","Review",IF(L870="","Review",IF(L870=M870,"No","Yes"))))</x:f>
      </x:c>
      <x:c r="P870" s="13"/>
      <x:c r="Q870" s="13"/>
      <x:c r="R870" s="13"/>
      <x:c r="S870" s="13"/>
      <x:c r="T870" s="76" t="str">
        <x:f>IF(A870="","",IF(COUNTIF($A$7:$A$1006,A870)&gt;1,"Possible Duplicate","Unique"))</x:f>
      </x:c>
      <x:c r="U870" s="13"/>
      <x:c r="V870" s="13"/>
      <x:c r="W870" s="13"/>
      <x:c r="X870" s="14"/>
    </x:row>
    <x:row r="871">
      <x:c r="A871" s="13"/>
      <x:c r="B871" s="14"/>
      <x:c r="C871" s="76" t="str">
        <x:f>IF(B871="","",TEXT(B871,"mmm yyyy"))</x:f>
      </x:c>
      <x:c r="D871" s="13"/>
      <x:c r="E871" s="13"/>
      <x:c r="F871" s="13"/>
      <x:c r="G871" s="13"/>
      <x:c r="H871" s="13"/>
      <x:c r="I871" s="77"/>
      <x:c r="J871" s="77"/>
      <x:c r="K871" s="78" t="str">
        <x:f>IF(AND(I871="",J871=""),"",N(I871)-N(J871))</x:f>
      </x:c>
      <x:c r="L871" s="13"/>
      <x:c r="M871" s="76" t="str">
        <x:f>IF(E871="","",XLOOKUP(E871,'Lists &amp; COA'!$L$47:$L$95,'Lists &amp; COA'!$M$47:$M$95,""))</x:f>
      </x:c>
      <x:c r="N871" s="76" t="str">
        <x:f>IF(M871="","",IFERROR(VLOOKUP(M871,'Lists &amp; COA'!$A$6:$C$39,2,FALSE),"Review"))</x:f>
      </x:c>
      <x:c r="O871" s="76" t="str">
        <x:f>IF(OR(B871="",E871=""),"",IF(M871="","Review",IF(L871="","Review",IF(L871=M871,"No","Yes"))))</x:f>
      </x:c>
      <x:c r="P871" s="13"/>
      <x:c r="Q871" s="13"/>
      <x:c r="R871" s="13"/>
      <x:c r="S871" s="13"/>
      <x:c r="T871" s="76" t="str">
        <x:f>IF(A871="","",IF(COUNTIF($A$7:$A$1006,A871)&gt;1,"Possible Duplicate","Unique"))</x:f>
      </x:c>
      <x:c r="U871" s="13"/>
      <x:c r="V871" s="13"/>
      <x:c r="W871" s="13"/>
      <x:c r="X871" s="14"/>
    </x:row>
    <x:row r="872">
      <x:c r="A872" s="13"/>
      <x:c r="B872" s="14"/>
      <x:c r="C872" s="76" t="str">
        <x:f>IF(B872="","",TEXT(B872,"mmm yyyy"))</x:f>
      </x:c>
      <x:c r="D872" s="13"/>
      <x:c r="E872" s="13"/>
      <x:c r="F872" s="13"/>
      <x:c r="G872" s="13"/>
      <x:c r="H872" s="13"/>
      <x:c r="I872" s="77"/>
      <x:c r="J872" s="77"/>
      <x:c r="K872" s="78" t="str">
        <x:f>IF(AND(I872="",J872=""),"",N(I872)-N(J872))</x:f>
      </x:c>
      <x:c r="L872" s="13"/>
      <x:c r="M872" s="76" t="str">
        <x:f>IF(E872="","",XLOOKUP(E872,'Lists &amp; COA'!$L$47:$L$95,'Lists &amp; COA'!$M$47:$M$95,""))</x:f>
      </x:c>
      <x:c r="N872" s="76" t="str">
        <x:f>IF(M872="","",IFERROR(VLOOKUP(M872,'Lists &amp; COA'!$A$6:$C$39,2,FALSE),"Review"))</x:f>
      </x:c>
      <x:c r="O872" s="76" t="str">
        <x:f>IF(OR(B872="",E872=""),"",IF(M872="","Review",IF(L872="","Review",IF(L872=M872,"No","Yes"))))</x:f>
      </x:c>
      <x:c r="P872" s="13"/>
      <x:c r="Q872" s="13"/>
      <x:c r="R872" s="13"/>
      <x:c r="S872" s="13"/>
      <x:c r="T872" s="76" t="str">
        <x:f>IF(A872="","",IF(COUNTIF($A$7:$A$1006,A872)&gt;1,"Possible Duplicate","Unique"))</x:f>
      </x:c>
      <x:c r="U872" s="13"/>
      <x:c r="V872" s="13"/>
      <x:c r="W872" s="13"/>
      <x:c r="X872" s="14"/>
    </x:row>
    <x:row r="873">
      <x:c r="A873" s="13"/>
      <x:c r="B873" s="14"/>
      <x:c r="C873" s="76" t="str">
        <x:f>IF(B873="","",TEXT(B873,"mmm yyyy"))</x:f>
      </x:c>
      <x:c r="D873" s="13"/>
      <x:c r="E873" s="13"/>
      <x:c r="F873" s="13"/>
      <x:c r="G873" s="13"/>
      <x:c r="H873" s="13"/>
      <x:c r="I873" s="77"/>
      <x:c r="J873" s="77"/>
      <x:c r="K873" s="78" t="str">
        <x:f>IF(AND(I873="",J873=""),"",N(I873)-N(J873))</x:f>
      </x:c>
      <x:c r="L873" s="13"/>
      <x:c r="M873" s="76" t="str">
        <x:f>IF(E873="","",XLOOKUP(E873,'Lists &amp; COA'!$L$47:$L$95,'Lists &amp; COA'!$M$47:$M$95,""))</x:f>
      </x:c>
      <x:c r="N873" s="76" t="str">
        <x:f>IF(M873="","",IFERROR(VLOOKUP(M873,'Lists &amp; COA'!$A$6:$C$39,2,FALSE),"Review"))</x:f>
      </x:c>
      <x:c r="O873" s="76" t="str">
        <x:f>IF(OR(B873="",E873=""),"",IF(M873="","Review",IF(L873="","Review",IF(L873=M873,"No","Yes"))))</x:f>
      </x:c>
      <x:c r="P873" s="13"/>
      <x:c r="Q873" s="13"/>
      <x:c r="R873" s="13"/>
      <x:c r="S873" s="13"/>
      <x:c r="T873" s="76" t="str">
        <x:f>IF(A873="","",IF(COUNTIF($A$7:$A$1006,A873)&gt;1,"Possible Duplicate","Unique"))</x:f>
      </x:c>
      <x:c r="U873" s="13"/>
      <x:c r="V873" s="13"/>
      <x:c r="W873" s="13"/>
      <x:c r="X873" s="14"/>
    </x:row>
    <x:row r="874">
      <x:c r="A874" s="13"/>
      <x:c r="B874" s="14"/>
      <x:c r="C874" s="76" t="str">
        <x:f>IF(B874="","",TEXT(B874,"mmm yyyy"))</x:f>
      </x:c>
      <x:c r="D874" s="13"/>
      <x:c r="E874" s="13"/>
      <x:c r="F874" s="13"/>
      <x:c r="G874" s="13"/>
      <x:c r="H874" s="13"/>
      <x:c r="I874" s="77"/>
      <x:c r="J874" s="77"/>
      <x:c r="K874" s="78" t="str">
        <x:f>IF(AND(I874="",J874=""),"",N(I874)-N(J874))</x:f>
      </x:c>
      <x:c r="L874" s="13"/>
      <x:c r="M874" s="76" t="str">
        <x:f>IF(E874="","",XLOOKUP(E874,'Lists &amp; COA'!$L$47:$L$95,'Lists &amp; COA'!$M$47:$M$95,""))</x:f>
      </x:c>
      <x:c r="N874" s="76" t="str">
        <x:f>IF(M874="","",IFERROR(VLOOKUP(M874,'Lists &amp; COA'!$A$6:$C$39,2,FALSE),"Review"))</x:f>
      </x:c>
      <x:c r="O874" s="76" t="str">
        <x:f>IF(OR(B874="",E874=""),"",IF(M874="","Review",IF(L874="","Review",IF(L874=M874,"No","Yes"))))</x:f>
      </x:c>
      <x:c r="P874" s="13"/>
      <x:c r="Q874" s="13"/>
      <x:c r="R874" s="13"/>
      <x:c r="S874" s="13"/>
      <x:c r="T874" s="76" t="str">
        <x:f>IF(A874="","",IF(COUNTIF($A$7:$A$1006,A874)&gt;1,"Possible Duplicate","Unique"))</x:f>
      </x:c>
      <x:c r="U874" s="13"/>
      <x:c r="V874" s="13"/>
      <x:c r="W874" s="13"/>
      <x:c r="X874" s="14"/>
    </x:row>
    <x:row r="875">
      <x:c r="A875" s="13"/>
      <x:c r="B875" s="14"/>
      <x:c r="C875" s="76" t="str">
        <x:f>IF(B875="","",TEXT(B875,"mmm yyyy"))</x:f>
      </x:c>
      <x:c r="D875" s="13"/>
      <x:c r="E875" s="13"/>
      <x:c r="F875" s="13"/>
      <x:c r="G875" s="13"/>
      <x:c r="H875" s="13"/>
      <x:c r="I875" s="77"/>
      <x:c r="J875" s="77"/>
      <x:c r="K875" s="78" t="str">
        <x:f>IF(AND(I875="",J875=""),"",N(I875)-N(J875))</x:f>
      </x:c>
      <x:c r="L875" s="13"/>
      <x:c r="M875" s="76" t="str">
        <x:f>IF(E875="","",XLOOKUP(E875,'Lists &amp; COA'!$L$47:$L$95,'Lists &amp; COA'!$M$47:$M$95,""))</x:f>
      </x:c>
      <x:c r="N875" s="76" t="str">
        <x:f>IF(M875="","",IFERROR(VLOOKUP(M875,'Lists &amp; COA'!$A$6:$C$39,2,FALSE),"Review"))</x:f>
      </x:c>
      <x:c r="O875" s="76" t="str">
        <x:f>IF(OR(B875="",E875=""),"",IF(M875="","Review",IF(L875="","Review",IF(L875=M875,"No","Yes"))))</x:f>
      </x:c>
      <x:c r="P875" s="13"/>
      <x:c r="Q875" s="13"/>
      <x:c r="R875" s="13"/>
      <x:c r="S875" s="13"/>
      <x:c r="T875" s="76" t="str">
        <x:f>IF(A875="","",IF(COUNTIF($A$7:$A$1006,A875)&gt;1,"Possible Duplicate","Unique"))</x:f>
      </x:c>
      <x:c r="U875" s="13"/>
      <x:c r="V875" s="13"/>
      <x:c r="W875" s="13"/>
      <x:c r="X875" s="14"/>
    </x:row>
    <x:row r="876">
      <x:c r="A876" s="13"/>
      <x:c r="B876" s="14"/>
      <x:c r="C876" s="76" t="str">
        <x:f>IF(B876="","",TEXT(B876,"mmm yyyy"))</x:f>
      </x:c>
      <x:c r="D876" s="13"/>
      <x:c r="E876" s="13"/>
      <x:c r="F876" s="13"/>
      <x:c r="G876" s="13"/>
      <x:c r="H876" s="13"/>
      <x:c r="I876" s="77"/>
      <x:c r="J876" s="77"/>
      <x:c r="K876" s="78" t="str">
        <x:f>IF(AND(I876="",J876=""),"",N(I876)-N(J876))</x:f>
      </x:c>
      <x:c r="L876" s="13"/>
      <x:c r="M876" s="76" t="str">
        <x:f>IF(E876="","",XLOOKUP(E876,'Lists &amp; COA'!$L$47:$L$95,'Lists &amp; COA'!$M$47:$M$95,""))</x:f>
      </x:c>
      <x:c r="N876" s="76" t="str">
        <x:f>IF(M876="","",IFERROR(VLOOKUP(M876,'Lists &amp; COA'!$A$6:$C$39,2,FALSE),"Review"))</x:f>
      </x:c>
      <x:c r="O876" s="76" t="str">
        <x:f>IF(OR(B876="",E876=""),"",IF(M876="","Review",IF(L876="","Review",IF(L876=M876,"No","Yes"))))</x:f>
      </x:c>
      <x:c r="P876" s="13"/>
      <x:c r="Q876" s="13"/>
      <x:c r="R876" s="13"/>
      <x:c r="S876" s="13"/>
      <x:c r="T876" s="76" t="str">
        <x:f>IF(A876="","",IF(COUNTIF($A$7:$A$1006,A876)&gt;1,"Possible Duplicate","Unique"))</x:f>
      </x:c>
      <x:c r="U876" s="13"/>
      <x:c r="V876" s="13"/>
      <x:c r="W876" s="13"/>
      <x:c r="X876" s="14"/>
    </x:row>
    <x:row r="877">
      <x:c r="A877" s="13"/>
      <x:c r="B877" s="14"/>
      <x:c r="C877" s="76" t="str">
        <x:f>IF(B877="","",TEXT(B877,"mmm yyyy"))</x:f>
      </x:c>
      <x:c r="D877" s="13"/>
      <x:c r="E877" s="13"/>
      <x:c r="F877" s="13"/>
      <x:c r="G877" s="13"/>
      <x:c r="H877" s="13"/>
      <x:c r="I877" s="77"/>
      <x:c r="J877" s="77"/>
      <x:c r="K877" s="78" t="str">
        <x:f>IF(AND(I877="",J877=""),"",N(I877)-N(J877))</x:f>
      </x:c>
      <x:c r="L877" s="13"/>
      <x:c r="M877" s="76" t="str">
        <x:f>IF(E877="","",XLOOKUP(E877,'Lists &amp; COA'!$L$47:$L$95,'Lists &amp; COA'!$M$47:$M$95,""))</x:f>
      </x:c>
      <x:c r="N877" s="76" t="str">
        <x:f>IF(M877="","",IFERROR(VLOOKUP(M877,'Lists &amp; COA'!$A$6:$C$39,2,FALSE),"Review"))</x:f>
      </x:c>
      <x:c r="O877" s="76" t="str">
        <x:f>IF(OR(B877="",E877=""),"",IF(M877="","Review",IF(L877="","Review",IF(L877=M877,"No","Yes"))))</x:f>
      </x:c>
      <x:c r="P877" s="13"/>
      <x:c r="Q877" s="13"/>
      <x:c r="R877" s="13"/>
      <x:c r="S877" s="13"/>
      <x:c r="T877" s="76" t="str">
        <x:f>IF(A877="","",IF(COUNTIF($A$7:$A$1006,A877)&gt;1,"Possible Duplicate","Unique"))</x:f>
      </x:c>
      <x:c r="U877" s="13"/>
      <x:c r="V877" s="13"/>
      <x:c r="W877" s="13"/>
      <x:c r="X877" s="14"/>
    </x:row>
    <x:row r="878">
      <x:c r="A878" s="13"/>
      <x:c r="B878" s="14"/>
      <x:c r="C878" s="76" t="str">
        <x:f>IF(B878="","",TEXT(B878,"mmm yyyy"))</x:f>
      </x:c>
      <x:c r="D878" s="13"/>
      <x:c r="E878" s="13"/>
      <x:c r="F878" s="13"/>
      <x:c r="G878" s="13"/>
      <x:c r="H878" s="13"/>
      <x:c r="I878" s="77"/>
      <x:c r="J878" s="77"/>
      <x:c r="K878" s="78" t="str">
        <x:f>IF(AND(I878="",J878=""),"",N(I878)-N(J878))</x:f>
      </x:c>
      <x:c r="L878" s="13"/>
      <x:c r="M878" s="76" t="str">
        <x:f>IF(E878="","",XLOOKUP(E878,'Lists &amp; COA'!$L$47:$L$95,'Lists &amp; COA'!$M$47:$M$95,""))</x:f>
      </x:c>
      <x:c r="N878" s="76" t="str">
        <x:f>IF(M878="","",IFERROR(VLOOKUP(M878,'Lists &amp; COA'!$A$6:$C$39,2,FALSE),"Review"))</x:f>
      </x:c>
      <x:c r="O878" s="76" t="str">
        <x:f>IF(OR(B878="",E878=""),"",IF(M878="","Review",IF(L878="","Review",IF(L878=M878,"No","Yes"))))</x:f>
      </x:c>
      <x:c r="P878" s="13"/>
      <x:c r="Q878" s="13"/>
      <x:c r="R878" s="13"/>
      <x:c r="S878" s="13"/>
      <x:c r="T878" s="76" t="str">
        <x:f>IF(A878="","",IF(COUNTIF($A$7:$A$1006,A878)&gt;1,"Possible Duplicate","Unique"))</x:f>
      </x:c>
      <x:c r="U878" s="13"/>
      <x:c r="V878" s="13"/>
      <x:c r="W878" s="13"/>
      <x:c r="X878" s="14"/>
    </x:row>
    <x:row r="879">
      <x:c r="A879" s="13"/>
      <x:c r="B879" s="14"/>
      <x:c r="C879" s="76" t="str">
        <x:f>IF(B879="","",TEXT(B879,"mmm yyyy"))</x:f>
      </x:c>
      <x:c r="D879" s="13"/>
      <x:c r="E879" s="13"/>
      <x:c r="F879" s="13"/>
      <x:c r="G879" s="13"/>
      <x:c r="H879" s="13"/>
      <x:c r="I879" s="77"/>
      <x:c r="J879" s="77"/>
      <x:c r="K879" s="78" t="str">
        <x:f>IF(AND(I879="",J879=""),"",N(I879)-N(J879))</x:f>
      </x:c>
      <x:c r="L879" s="13"/>
      <x:c r="M879" s="76" t="str">
        <x:f>IF(E879="","",XLOOKUP(E879,'Lists &amp; COA'!$L$47:$L$95,'Lists &amp; COA'!$M$47:$M$95,""))</x:f>
      </x:c>
      <x:c r="N879" s="76" t="str">
        <x:f>IF(M879="","",IFERROR(VLOOKUP(M879,'Lists &amp; COA'!$A$6:$C$39,2,FALSE),"Review"))</x:f>
      </x:c>
      <x:c r="O879" s="76" t="str">
        <x:f>IF(OR(B879="",E879=""),"",IF(M879="","Review",IF(L879="","Review",IF(L879=M879,"No","Yes"))))</x:f>
      </x:c>
      <x:c r="P879" s="13"/>
      <x:c r="Q879" s="13"/>
      <x:c r="R879" s="13"/>
      <x:c r="S879" s="13"/>
      <x:c r="T879" s="76" t="str">
        <x:f>IF(A879="","",IF(COUNTIF($A$7:$A$1006,A879)&gt;1,"Possible Duplicate","Unique"))</x:f>
      </x:c>
      <x:c r="U879" s="13"/>
      <x:c r="V879" s="13"/>
      <x:c r="W879" s="13"/>
      <x:c r="X879" s="14"/>
    </x:row>
    <x:row r="880">
      <x:c r="A880" s="13"/>
      <x:c r="B880" s="14"/>
      <x:c r="C880" s="76" t="str">
        <x:f>IF(B880="","",TEXT(B880,"mmm yyyy"))</x:f>
      </x:c>
      <x:c r="D880" s="13"/>
      <x:c r="E880" s="13"/>
      <x:c r="F880" s="13"/>
      <x:c r="G880" s="13"/>
      <x:c r="H880" s="13"/>
      <x:c r="I880" s="77"/>
      <x:c r="J880" s="77"/>
      <x:c r="K880" s="78" t="str">
        <x:f>IF(AND(I880="",J880=""),"",N(I880)-N(J880))</x:f>
      </x:c>
      <x:c r="L880" s="13"/>
      <x:c r="M880" s="76" t="str">
        <x:f>IF(E880="","",XLOOKUP(E880,'Lists &amp; COA'!$L$47:$L$95,'Lists &amp; COA'!$M$47:$M$95,""))</x:f>
      </x:c>
      <x:c r="N880" s="76" t="str">
        <x:f>IF(M880="","",IFERROR(VLOOKUP(M880,'Lists &amp; COA'!$A$6:$C$39,2,FALSE),"Review"))</x:f>
      </x:c>
      <x:c r="O880" s="76" t="str">
        <x:f>IF(OR(B880="",E880=""),"",IF(M880="","Review",IF(L880="","Review",IF(L880=M880,"No","Yes"))))</x:f>
      </x:c>
      <x:c r="P880" s="13"/>
      <x:c r="Q880" s="13"/>
      <x:c r="R880" s="13"/>
      <x:c r="S880" s="13"/>
      <x:c r="T880" s="76" t="str">
        <x:f>IF(A880="","",IF(COUNTIF($A$7:$A$1006,A880)&gt;1,"Possible Duplicate","Unique"))</x:f>
      </x:c>
      <x:c r="U880" s="13"/>
      <x:c r="V880" s="13"/>
      <x:c r="W880" s="13"/>
      <x:c r="X880" s="14"/>
    </x:row>
    <x:row r="881">
      <x:c r="A881" s="13"/>
      <x:c r="B881" s="14"/>
      <x:c r="C881" s="76" t="str">
        <x:f>IF(B881="","",TEXT(B881,"mmm yyyy"))</x:f>
      </x:c>
      <x:c r="D881" s="13"/>
      <x:c r="E881" s="13"/>
      <x:c r="F881" s="13"/>
      <x:c r="G881" s="13"/>
      <x:c r="H881" s="13"/>
      <x:c r="I881" s="77"/>
      <x:c r="J881" s="77"/>
      <x:c r="K881" s="78" t="str">
        <x:f>IF(AND(I881="",J881=""),"",N(I881)-N(J881))</x:f>
      </x:c>
      <x:c r="L881" s="13"/>
      <x:c r="M881" s="76" t="str">
        <x:f>IF(E881="","",XLOOKUP(E881,'Lists &amp; COA'!$L$47:$L$95,'Lists &amp; COA'!$M$47:$M$95,""))</x:f>
      </x:c>
      <x:c r="N881" s="76" t="str">
        <x:f>IF(M881="","",IFERROR(VLOOKUP(M881,'Lists &amp; COA'!$A$6:$C$39,2,FALSE),"Review"))</x:f>
      </x:c>
      <x:c r="O881" s="76" t="str">
        <x:f>IF(OR(B881="",E881=""),"",IF(M881="","Review",IF(L881="","Review",IF(L881=M881,"No","Yes"))))</x:f>
      </x:c>
      <x:c r="P881" s="13"/>
      <x:c r="Q881" s="13"/>
      <x:c r="R881" s="13"/>
      <x:c r="S881" s="13"/>
      <x:c r="T881" s="76" t="str">
        <x:f>IF(A881="","",IF(COUNTIF($A$7:$A$1006,A881)&gt;1,"Possible Duplicate","Unique"))</x:f>
      </x:c>
      <x:c r="U881" s="13"/>
      <x:c r="V881" s="13"/>
      <x:c r="W881" s="13"/>
      <x:c r="X881" s="14"/>
    </x:row>
    <x:row r="882">
      <x:c r="A882" s="13"/>
      <x:c r="B882" s="14"/>
      <x:c r="C882" s="76" t="str">
        <x:f>IF(B882="","",TEXT(B882,"mmm yyyy"))</x:f>
      </x:c>
      <x:c r="D882" s="13"/>
      <x:c r="E882" s="13"/>
      <x:c r="F882" s="13"/>
      <x:c r="G882" s="13"/>
      <x:c r="H882" s="13"/>
      <x:c r="I882" s="77"/>
      <x:c r="J882" s="77"/>
      <x:c r="K882" s="78" t="str">
        <x:f>IF(AND(I882="",J882=""),"",N(I882)-N(J882))</x:f>
      </x:c>
      <x:c r="L882" s="13"/>
      <x:c r="M882" s="76" t="str">
        <x:f>IF(E882="","",XLOOKUP(E882,'Lists &amp; COA'!$L$47:$L$95,'Lists &amp; COA'!$M$47:$M$95,""))</x:f>
      </x:c>
      <x:c r="N882" s="76" t="str">
        <x:f>IF(M882="","",IFERROR(VLOOKUP(M882,'Lists &amp; COA'!$A$6:$C$39,2,FALSE),"Review"))</x:f>
      </x:c>
      <x:c r="O882" s="76" t="str">
        <x:f>IF(OR(B882="",E882=""),"",IF(M882="","Review",IF(L882="","Review",IF(L882=M882,"No","Yes"))))</x:f>
      </x:c>
      <x:c r="P882" s="13"/>
      <x:c r="Q882" s="13"/>
      <x:c r="R882" s="13"/>
      <x:c r="S882" s="13"/>
      <x:c r="T882" s="76" t="str">
        <x:f>IF(A882="","",IF(COUNTIF($A$7:$A$1006,A882)&gt;1,"Possible Duplicate","Unique"))</x:f>
      </x:c>
      <x:c r="U882" s="13"/>
      <x:c r="V882" s="13"/>
      <x:c r="W882" s="13"/>
      <x:c r="X882" s="14"/>
    </x:row>
    <x:row r="883">
      <x:c r="A883" s="13"/>
      <x:c r="B883" s="14"/>
      <x:c r="C883" s="76" t="str">
        <x:f>IF(B883="","",TEXT(B883,"mmm yyyy"))</x:f>
      </x:c>
      <x:c r="D883" s="13"/>
      <x:c r="E883" s="13"/>
      <x:c r="F883" s="13"/>
      <x:c r="G883" s="13"/>
      <x:c r="H883" s="13"/>
      <x:c r="I883" s="77"/>
      <x:c r="J883" s="77"/>
      <x:c r="K883" s="78" t="str">
        <x:f>IF(AND(I883="",J883=""),"",N(I883)-N(J883))</x:f>
      </x:c>
      <x:c r="L883" s="13"/>
      <x:c r="M883" s="76" t="str">
        <x:f>IF(E883="","",XLOOKUP(E883,'Lists &amp; COA'!$L$47:$L$95,'Lists &amp; COA'!$M$47:$M$95,""))</x:f>
      </x:c>
      <x:c r="N883" s="76" t="str">
        <x:f>IF(M883="","",IFERROR(VLOOKUP(M883,'Lists &amp; COA'!$A$6:$C$39,2,FALSE),"Review"))</x:f>
      </x:c>
      <x:c r="O883" s="76" t="str">
        <x:f>IF(OR(B883="",E883=""),"",IF(M883="","Review",IF(L883="","Review",IF(L883=M883,"No","Yes"))))</x:f>
      </x:c>
      <x:c r="P883" s="13"/>
      <x:c r="Q883" s="13"/>
      <x:c r="R883" s="13"/>
      <x:c r="S883" s="13"/>
      <x:c r="T883" s="76" t="str">
        <x:f>IF(A883="","",IF(COUNTIF($A$7:$A$1006,A883)&gt;1,"Possible Duplicate","Unique"))</x:f>
      </x:c>
      <x:c r="U883" s="13"/>
      <x:c r="V883" s="13"/>
      <x:c r="W883" s="13"/>
      <x:c r="X883" s="14"/>
    </x:row>
    <x:row r="884">
      <x:c r="A884" s="13"/>
      <x:c r="B884" s="14"/>
      <x:c r="C884" s="76" t="str">
        <x:f>IF(B884="","",TEXT(B884,"mmm yyyy"))</x:f>
      </x:c>
      <x:c r="D884" s="13"/>
      <x:c r="E884" s="13"/>
      <x:c r="F884" s="13"/>
      <x:c r="G884" s="13"/>
      <x:c r="H884" s="13"/>
      <x:c r="I884" s="77"/>
      <x:c r="J884" s="77"/>
      <x:c r="K884" s="78" t="str">
        <x:f>IF(AND(I884="",J884=""),"",N(I884)-N(J884))</x:f>
      </x:c>
      <x:c r="L884" s="13"/>
      <x:c r="M884" s="76" t="str">
        <x:f>IF(E884="","",XLOOKUP(E884,'Lists &amp; COA'!$L$47:$L$95,'Lists &amp; COA'!$M$47:$M$95,""))</x:f>
      </x:c>
      <x:c r="N884" s="76" t="str">
        <x:f>IF(M884="","",IFERROR(VLOOKUP(M884,'Lists &amp; COA'!$A$6:$C$39,2,FALSE),"Review"))</x:f>
      </x:c>
      <x:c r="O884" s="76" t="str">
        <x:f>IF(OR(B884="",E884=""),"",IF(M884="","Review",IF(L884="","Review",IF(L884=M884,"No","Yes"))))</x:f>
      </x:c>
      <x:c r="P884" s="13"/>
      <x:c r="Q884" s="13"/>
      <x:c r="R884" s="13"/>
      <x:c r="S884" s="13"/>
      <x:c r="T884" s="76" t="str">
        <x:f>IF(A884="","",IF(COUNTIF($A$7:$A$1006,A884)&gt;1,"Possible Duplicate","Unique"))</x:f>
      </x:c>
      <x:c r="U884" s="13"/>
      <x:c r="V884" s="13"/>
      <x:c r="W884" s="13"/>
      <x:c r="X884" s="14"/>
    </x:row>
    <x:row r="885">
      <x:c r="A885" s="13"/>
      <x:c r="B885" s="14"/>
      <x:c r="C885" s="76" t="str">
        <x:f>IF(B885="","",TEXT(B885,"mmm yyyy"))</x:f>
      </x:c>
      <x:c r="D885" s="13"/>
      <x:c r="E885" s="13"/>
      <x:c r="F885" s="13"/>
      <x:c r="G885" s="13"/>
      <x:c r="H885" s="13"/>
      <x:c r="I885" s="77"/>
      <x:c r="J885" s="77"/>
      <x:c r="K885" s="78" t="str">
        <x:f>IF(AND(I885="",J885=""),"",N(I885)-N(J885))</x:f>
      </x:c>
      <x:c r="L885" s="13"/>
      <x:c r="M885" s="76" t="str">
        <x:f>IF(E885="","",XLOOKUP(E885,'Lists &amp; COA'!$L$47:$L$95,'Lists &amp; COA'!$M$47:$M$95,""))</x:f>
      </x:c>
      <x:c r="N885" s="76" t="str">
        <x:f>IF(M885="","",IFERROR(VLOOKUP(M885,'Lists &amp; COA'!$A$6:$C$39,2,FALSE),"Review"))</x:f>
      </x:c>
      <x:c r="O885" s="76" t="str">
        <x:f>IF(OR(B885="",E885=""),"",IF(M885="","Review",IF(L885="","Review",IF(L885=M885,"No","Yes"))))</x:f>
      </x:c>
      <x:c r="P885" s="13"/>
      <x:c r="Q885" s="13"/>
      <x:c r="R885" s="13"/>
      <x:c r="S885" s="13"/>
      <x:c r="T885" s="76" t="str">
        <x:f>IF(A885="","",IF(COUNTIF($A$7:$A$1006,A885)&gt;1,"Possible Duplicate","Unique"))</x:f>
      </x:c>
      <x:c r="U885" s="13"/>
      <x:c r="V885" s="13"/>
      <x:c r="W885" s="13"/>
      <x:c r="X885" s="14"/>
    </x:row>
    <x:row r="886">
      <x:c r="A886" s="13"/>
      <x:c r="B886" s="14"/>
      <x:c r="C886" s="76" t="str">
        <x:f>IF(B886="","",TEXT(B886,"mmm yyyy"))</x:f>
      </x:c>
      <x:c r="D886" s="13"/>
      <x:c r="E886" s="13"/>
      <x:c r="F886" s="13"/>
      <x:c r="G886" s="13"/>
      <x:c r="H886" s="13"/>
      <x:c r="I886" s="77"/>
      <x:c r="J886" s="77"/>
      <x:c r="K886" s="78" t="str">
        <x:f>IF(AND(I886="",J886=""),"",N(I886)-N(J886))</x:f>
      </x:c>
      <x:c r="L886" s="13"/>
      <x:c r="M886" s="76" t="str">
        <x:f>IF(E886="","",XLOOKUP(E886,'Lists &amp; COA'!$L$47:$L$95,'Lists &amp; COA'!$M$47:$M$95,""))</x:f>
      </x:c>
      <x:c r="N886" s="76" t="str">
        <x:f>IF(M886="","",IFERROR(VLOOKUP(M886,'Lists &amp; COA'!$A$6:$C$39,2,FALSE),"Review"))</x:f>
      </x:c>
      <x:c r="O886" s="76" t="str">
        <x:f>IF(OR(B886="",E886=""),"",IF(M886="","Review",IF(L886="","Review",IF(L886=M886,"No","Yes"))))</x:f>
      </x:c>
      <x:c r="P886" s="13"/>
      <x:c r="Q886" s="13"/>
      <x:c r="R886" s="13"/>
      <x:c r="S886" s="13"/>
      <x:c r="T886" s="76" t="str">
        <x:f>IF(A886="","",IF(COUNTIF($A$7:$A$1006,A886)&gt;1,"Possible Duplicate","Unique"))</x:f>
      </x:c>
      <x:c r="U886" s="13"/>
      <x:c r="V886" s="13"/>
      <x:c r="W886" s="13"/>
      <x:c r="X886" s="14"/>
    </x:row>
    <x:row r="887">
      <x:c r="A887" s="13"/>
      <x:c r="B887" s="14"/>
      <x:c r="C887" s="76" t="str">
        <x:f>IF(B887="","",TEXT(B887,"mmm yyyy"))</x:f>
      </x:c>
      <x:c r="D887" s="13"/>
      <x:c r="E887" s="13"/>
      <x:c r="F887" s="13"/>
      <x:c r="G887" s="13"/>
      <x:c r="H887" s="13"/>
      <x:c r="I887" s="77"/>
      <x:c r="J887" s="77"/>
      <x:c r="K887" s="78" t="str">
        <x:f>IF(AND(I887="",J887=""),"",N(I887)-N(J887))</x:f>
      </x:c>
      <x:c r="L887" s="13"/>
      <x:c r="M887" s="76" t="str">
        <x:f>IF(E887="","",XLOOKUP(E887,'Lists &amp; COA'!$L$47:$L$95,'Lists &amp; COA'!$M$47:$M$95,""))</x:f>
      </x:c>
      <x:c r="N887" s="76" t="str">
        <x:f>IF(M887="","",IFERROR(VLOOKUP(M887,'Lists &amp; COA'!$A$6:$C$39,2,FALSE),"Review"))</x:f>
      </x:c>
      <x:c r="O887" s="76" t="str">
        <x:f>IF(OR(B887="",E887=""),"",IF(M887="","Review",IF(L887="","Review",IF(L887=M887,"No","Yes"))))</x:f>
      </x:c>
      <x:c r="P887" s="13"/>
      <x:c r="Q887" s="13"/>
      <x:c r="R887" s="13"/>
      <x:c r="S887" s="13"/>
      <x:c r="T887" s="76" t="str">
        <x:f>IF(A887="","",IF(COUNTIF($A$7:$A$1006,A887)&gt;1,"Possible Duplicate","Unique"))</x:f>
      </x:c>
      <x:c r="U887" s="13"/>
      <x:c r="V887" s="13"/>
      <x:c r="W887" s="13"/>
      <x:c r="X887" s="14"/>
    </x:row>
    <x:row r="888">
      <x:c r="A888" s="13"/>
      <x:c r="B888" s="14"/>
      <x:c r="C888" s="76" t="str">
        <x:f>IF(B888="","",TEXT(B888,"mmm yyyy"))</x:f>
      </x:c>
      <x:c r="D888" s="13"/>
      <x:c r="E888" s="13"/>
      <x:c r="F888" s="13"/>
      <x:c r="G888" s="13"/>
      <x:c r="H888" s="13"/>
      <x:c r="I888" s="77"/>
      <x:c r="J888" s="77"/>
      <x:c r="K888" s="78" t="str">
        <x:f>IF(AND(I888="",J888=""),"",N(I888)-N(J888))</x:f>
      </x:c>
      <x:c r="L888" s="13"/>
      <x:c r="M888" s="76" t="str">
        <x:f>IF(E888="","",XLOOKUP(E888,'Lists &amp; COA'!$L$47:$L$95,'Lists &amp; COA'!$M$47:$M$95,""))</x:f>
      </x:c>
      <x:c r="N888" s="76" t="str">
        <x:f>IF(M888="","",IFERROR(VLOOKUP(M888,'Lists &amp; COA'!$A$6:$C$39,2,FALSE),"Review"))</x:f>
      </x:c>
      <x:c r="O888" s="76" t="str">
        <x:f>IF(OR(B888="",E888=""),"",IF(M888="","Review",IF(L888="","Review",IF(L888=M888,"No","Yes"))))</x:f>
      </x:c>
      <x:c r="P888" s="13"/>
      <x:c r="Q888" s="13"/>
      <x:c r="R888" s="13"/>
      <x:c r="S888" s="13"/>
      <x:c r="T888" s="76" t="str">
        <x:f>IF(A888="","",IF(COUNTIF($A$7:$A$1006,A888)&gt;1,"Possible Duplicate","Unique"))</x:f>
      </x:c>
      <x:c r="U888" s="13"/>
      <x:c r="V888" s="13"/>
      <x:c r="W888" s="13"/>
      <x:c r="X888" s="14"/>
    </x:row>
    <x:row r="889">
      <x:c r="A889" s="13"/>
      <x:c r="B889" s="14"/>
      <x:c r="C889" s="76" t="str">
        <x:f>IF(B889="","",TEXT(B889,"mmm yyyy"))</x:f>
      </x:c>
      <x:c r="D889" s="13"/>
      <x:c r="E889" s="13"/>
      <x:c r="F889" s="13"/>
      <x:c r="G889" s="13"/>
      <x:c r="H889" s="13"/>
      <x:c r="I889" s="77"/>
      <x:c r="J889" s="77"/>
      <x:c r="K889" s="78" t="str">
        <x:f>IF(AND(I889="",J889=""),"",N(I889)-N(J889))</x:f>
      </x:c>
      <x:c r="L889" s="13"/>
      <x:c r="M889" s="76" t="str">
        <x:f>IF(E889="","",XLOOKUP(E889,'Lists &amp; COA'!$L$47:$L$95,'Lists &amp; COA'!$M$47:$M$95,""))</x:f>
      </x:c>
      <x:c r="N889" s="76" t="str">
        <x:f>IF(M889="","",IFERROR(VLOOKUP(M889,'Lists &amp; COA'!$A$6:$C$39,2,FALSE),"Review"))</x:f>
      </x:c>
      <x:c r="O889" s="76" t="str">
        <x:f>IF(OR(B889="",E889=""),"",IF(M889="","Review",IF(L889="","Review",IF(L889=M889,"No","Yes"))))</x:f>
      </x:c>
      <x:c r="P889" s="13"/>
      <x:c r="Q889" s="13"/>
      <x:c r="R889" s="13"/>
      <x:c r="S889" s="13"/>
      <x:c r="T889" s="76" t="str">
        <x:f>IF(A889="","",IF(COUNTIF($A$7:$A$1006,A889)&gt;1,"Possible Duplicate","Unique"))</x:f>
      </x:c>
      <x:c r="U889" s="13"/>
      <x:c r="V889" s="13"/>
      <x:c r="W889" s="13"/>
      <x:c r="X889" s="14"/>
    </x:row>
    <x:row r="890">
      <x:c r="A890" s="13"/>
      <x:c r="B890" s="14"/>
      <x:c r="C890" s="76" t="str">
        <x:f>IF(B890="","",TEXT(B890,"mmm yyyy"))</x:f>
      </x:c>
      <x:c r="D890" s="13"/>
      <x:c r="E890" s="13"/>
      <x:c r="F890" s="13"/>
      <x:c r="G890" s="13"/>
      <x:c r="H890" s="13"/>
      <x:c r="I890" s="77"/>
      <x:c r="J890" s="77"/>
      <x:c r="K890" s="78" t="str">
        <x:f>IF(AND(I890="",J890=""),"",N(I890)-N(J890))</x:f>
      </x:c>
      <x:c r="L890" s="13"/>
      <x:c r="M890" s="76" t="str">
        <x:f>IF(E890="","",XLOOKUP(E890,'Lists &amp; COA'!$L$47:$L$95,'Lists &amp; COA'!$M$47:$M$95,""))</x:f>
      </x:c>
      <x:c r="N890" s="76" t="str">
        <x:f>IF(M890="","",IFERROR(VLOOKUP(M890,'Lists &amp; COA'!$A$6:$C$39,2,FALSE),"Review"))</x:f>
      </x:c>
      <x:c r="O890" s="76" t="str">
        <x:f>IF(OR(B890="",E890=""),"",IF(M890="","Review",IF(L890="","Review",IF(L890=M890,"No","Yes"))))</x:f>
      </x:c>
      <x:c r="P890" s="13"/>
      <x:c r="Q890" s="13"/>
      <x:c r="R890" s="13"/>
      <x:c r="S890" s="13"/>
      <x:c r="T890" s="76" t="str">
        <x:f>IF(A890="","",IF(COUNTIF($A$7:$A$1006,A890)&gt;1,"Possible Duplicate","Unique"))</x:f>
      </x:c>
      <x:c r="U890" s="13"/>
      <x:c r="V890" s="13"/>
      <x:c r="W890" s="13"/>
      <x:c r="X890" s="14"/>
    </x:row>
    <x:row r="891">
      <x:c r="A891" s="13"/>
      <x:c r="B891" s="14"/>
      <x:c r="C891" s="76" t="str">
        <x:f>IF(B891="","",TEXT(B891,"mmm yyyy"))</x:f>
      </x:c>
      <x:c r="D891" s="13"/>
      <x:c r="E891" s="13"/>
      <x:c r="F891" s="13"/>
      <x:c r="G891" s="13"/>
      <x:c r="H891" s="13"/>
      <x:c r="I891" s="77"/>
      <x:c r="J891" s="77"/>
      <x:c r="K891" s="78" t="str">
        <x:f>IF(AND(I891="",J891=""),"",N(I891)-N(J891))</x:f>
      </x:c>
      <x:c r="L891" s="13"/>
      <x:c r="M891" s="76" t="str">
        <x:f>IF(E891="","",XLOOKUP(E891,'Lists &amp; COA'!$L$47:$L$95,'Lists &amp; COA'!$M$47:$M$95,""))</x:f>
      </x:c>
      <x:c r="N891" s="76" t="str">
        <x:f>IF(M891="","",IFERROR(VLOOKUP(M891,'Lists &amp; COA'!$A$6:$C$39,2,FALSE),"Review"))</x:f>
      </x:c>
      <x:c r="O891" s="76" t="str">
        <x:f>IF(OR(B891="",E891=""),"",IF(M891="","Review",IF(L891="","Review",IF(L891=M891,"No","Yes"))))</x:f>
      </x:c>
      <x:c r="P891" s="13"/>
      <x:c r="Q891" s="13"/>
      <x:c r="R891" s="13"/>
      <x:c r="S891" s="13"/>
      <x:c r="T891" s="76" t="str">
        <x:f>IF(A891="","",IF(COUNTIF($A$7:$A$1006,A891)&gt;1,"Possible Duplicate","Unique"))</x:f>
      </x:c>
      <x:c r="U891" s="13"/>
      <x:c r="V891" s="13"/>
      <x:c r="W891" s="13"/>
      <x:c r="X891" s="14"/>
    </x:row>
    <x:row r="892">
      <x:c r="A892" s="13"/>
      <x:c r="B892" s="14"/>
      <x:c r="C892" s="76" t="str">
        <x:f>IF(B892="","",TEXT(B892,"mmm yyyy"))</x:f>
      </x:c>
      <x:c r="D892" s="13"/>
      <x:c r="E892" s="13"/>
      <x:c r="F892" s="13"/>
      <x:c r="G892" s="13"/>
      <x:c r="H892" s="13"/>
      <x:c r="I892" s="77"/>
      <x:c r="J892" s="77"/>
      <x:c r="K892" s="78" t="str">
        <x:f>IF(AND(I892="",J892=""),"",N(I892)-N(J892))</x:f>
      </x:c>
      <x:c r="L892" s="13"/>
      <x:c r="M892" s="76" t="str">
        <x:f>IF(E892="","",XLOOKUP(E892,'Lists &amp; COA'!$L$47:$L$95,'Lists &amp; COA'!$M$47:$M$95,""))</x:f>
      </x:c>
      <x:c r="N892" s="76" t="str">
        <x:f>IF(M892="","",IFERROR(VLOOKUP(M892,'Lists &amp; COA'!$A$6:$C$39,2,FALSE),"Review"))</x:f>
      </x:c>
      <x:c r="O892" s="76" t="str">
        <x:f>IF(OR(B892="",E892=""),"",IF(M892="","Review",IF(L892="","Review",IF(L892=M892,"No","Yes"))))</x:f>
      </x:c>
      <x:c r="P892" s="13"/>
      <x:c r="Q892" s="13"/>
      <x:c r="R892" s="13"/>
      <x:c r="S892" s="13"/>
      <x:c r="T892" s="76" t="str">
        <x:f>IF(A892="","",IF(COUNTIF($A$7:$A$1006,A892)&gt;1,"Possible Duplicate","Unique"))</x:f>
      </x:c>
      <x:c r="U892" s="13"/>
      <x:c r="V892" s="13"/>
      <x:c r="W892" s="13"/>
      <x:c r="X892" s="14"/>
    </x:row>
    <x:row r="893">
      <x:c r="A893" s="13"/>
      <x:c r="B893" s="14"/>
      <x:c r="C893" s="76" t="str">
        <x:f>IF(B893="","",TEXT(B893,"mmm yyyy"))</x:f>
      </x:c>
      <x:c r="D893" s="13"/>
      <x:c r="E893" s="13"/>
      <x:c r="F893" s="13"/>
      <x:c r="G893" s="13"/>
      <x:c r="H893" s="13"/>
      <x:c r="I893" s="77"/>
      <x:c r="J893" s="77"/>
      <x:c r="K893" s="78" t="str">
        <x:f>IF(AND(I893="",J893=""),"",N(I893)-N(J893))</x:f>
      </x:c>
      <x:c r="L893" s="13"/>
      <x:c r="M893" s="76" t="str">
        <x:f>IF(E893="","",XLOOKUP(E893,'Lists &amp; COA'!$L$47:$L$95,'Lists &amp; COA'!$M$47:$M$95,""))</x:f>
      </x:c>
      <x:c r="N893" s="76" t="str">
        <x:f>IF(M893="","",IFERROR(VLOOKUP(M893,'Lists &amp; COA'!$A$6:$C$39,2,FALSE),"Review"))</x:f>
      </x:c>
      <x:c r="O893" s="76" t="str">
        <x:f>IF(OR(B893="",E893=""),"",IF(M893="","Review",IF(L893="","Review",IF(L893=M893,"No","Yes"))))</x:f>
      </x:c>
      <x:c r="P893" s="13"/>
      <x:c r="Q893" s="13"/>
      <x:c r="R893" s="13"/>
      <x:c r="S893" s="13"/>
      <x:c r="T893" s="76" t="str">
        <x:f>IF(A893="","",IF(COUNTIF($A$7:$A$1006,A893)&gt;1,"Possible Duplicate","Unique"))</x:f>
      </x:c>
      <x:c r="U893" s="13"/>
      <x:c r="V893" s="13"/>
      <x:c r="W893" s="13"/>
      <x:c r="X893" s="14"/>
    </x:row>
    <x:row r="894">
      <x:c r="A894" s="13"/>
      <x:c r="B894" s="14"/>
      <x:c r="C894" s="76" t="str">
        <x:f>IF(B894="","",TEXT(B894,"mmm yyyy"))</x:f>
      </x:c>
      <x:c r="D894" s="13"/>
      <x:c r="E894" s="13"/>
      <x:c r="F894" s="13"/>
      <x:c r="G894" s="13"/>
      <x:c r="H894" s="13"/>
      <x:c r="I894" s="77"/>
      <x:c r="J894" s="77"/>
      <x:c r="K894" s="78" t="str">
        <x:f>IF(AND(I894="",J894=""),"",N(I894)-N(J894))</x:f>
      </x:c>
      <x:c r="L894" s="13"/>
      <x:c r="M894" s="76" t="str">
        <x:f>IF(E894="","",XLOOKUP(E894,'Lists &amp; COA'!$L$47:$L$95,'Lists &amp; COA'!$M$47:$M$95,""))</x:f>
      </x:c>
      <x:c r="N894" s="76" t="str">
        <x:f>IF(M894="","",IFERROR(VLOOKUP(M894,'Lists &amp; COA'!$A$6:$C$39,2,FALSE),"Review"))</x:f>
      </x:c>
      <x:c r="O894" s="76" t="str">
        <x:f>IF(OR(B894="",E894=""),"",IF(M894="","Review",IF(L894="","Review",IF(L894=M894,"No","Yes"))))</x:f>
      </x:c>
      <x:c r="P894" s="13"/>
      <x:c r="Q894" s="13"/>
      <x:c r="R894" s="13"/>
      <x:c r="S894" s="13"/>
      <x:c r="T894" s="76" t="str">
        <x:f>IF(A894="","",IF(COUNTIF($A$7:$A$1006,A894)&gt;1,"Possible Duplicate","Unique"))</x:f>
      </x:c>
      <x:c r="U894" s="13"/>
      <x:c r="V894" s="13"/>
      <x:c r="W894" s="13"/>
      <x:c r="X894" s="14"/>
    </x:row>
    <x:row r="895">
      <x:c r="A895" s="13"/>
      <x:c r="B895" s="14"/>
      <x:c r="C895" s="76" t="str">
        <x:f>IF(B895="","",TEXT(B895,"mmm yyyy"))</x:f>
      </x:c>
      <x:c r="D895" s="13"/>
      <x:c r="E895" s="13"/>
      <x:c r="F895" s="13"/>
      <x:c r="G895" s="13"/>
      <x:c r="H895" s="13"/>
      <x:c r="I895" s="77"/>
      <x:c r="J895" s="77"/>
      <x:c r="K895" s="78" t="str">
        <x:f>IF(AND(I895="",J895=""),"",N(I895)-N(J895))</x:f>
      </x:c>
      <x:c r="L895" s="13"/>
      <x:c r="M895" s="76" t="str">
        <x:f>IF(E895="","",XLOOKUP(E895,'Lists &amp; COA'!$L$47:$L$95,'Lists &amp; COA'!$M$47:$M$95,""))</x:f>
      </x:c>
      <x:c r="N895" s="76" t="str">
        <x:f>IF(M895="","",IFERROR(VLOOKUP(M895,'Lists &amp; COA'!$A$6:$C$39,2,FALSE),"Review"))</x:f>
      </x:c>
      <x:c r="O895" s="76" t="str">
        <x:f>IF(OR(B895="",E895=""),"",IF(M895="","Review",IF(L895="","Review",IF(L895=M895,"No","Yes"))))</x:f>
      </x:c>
      <x:c r="P895" s="13"/>
      <x:c r="Q895" s="13"/>
      <x:c r="R895" s="13"/>
      <x:c r="S895" s="13"/>
      <x:c r="T895" s="76" t="str">
        <x:f>IF(A895="","",IF(COUNTIF($A$7:$A$1006,A895)&gt;1,"Possible Duplicate","Unique"))</x:f>
      </x:c>
      <x:c r="U895" s="13"/>
      <x:c r="V895" s="13"/>
      <x:c r="W895" s="13"/>
      <x:c r="X895" s="14"/>
    </x:row>
    <x:row r="896">
      <x:c r="A896" s="13"/>
      <x:c r="B896" s="14"/>
      <x:c r="C896" s="76" t="str">
        <x:f>IF(B896="","",TEXT(B896,"mmm yyyy"))</x:f>
      </x:c>
      <x:c r="D896" s="13"/>
      <x:c r="E896" s="13"/>
      <x:c r="F896" s="13"/>
      <x:c r="G896" s="13"/>
      <x:c r="H896" s="13"/>
      <x:c r="I896" s="77"/>
      <x:c r="J896" s="77"/>
      <x:c r="K896" s="78" t="str">
        <x:f>IF(AND(I896="",J896=""),"",N(I896)-N(J896))</x:f>
      </x:c>
      <x:c r="L896" s="13"/>
      <x:c r="M896" s="76" t="str">
        <x:f>IF(E896="","",XLOOKUP(E896,'Lists &amp; COA'!$L$47:$L$95,'Lists &amp; COA'!$M$47:$M$95,""))</x:f>
      </x:c>
      <x:c r="N896" s="76" t="str">
        <x:f>IF(M896="","",IFERROR(VLOOKUP(M896,'Lists &amp; COA'!$A$6:$C$39,2,FALSE),"Review"))</x:f>
      </x:c>
      <x:c r="O896" s="76" t="str">
        <x:f>IF(OR(B896="",E896=""),"",IF(M896="","Review",IF(L896="","Review",IF(L896=M896,"No","Yes"))))</x:f>
      </x:c>
      <x:c r="P896" s="13"/>
      <x:c r="Q896" s="13"/>
      <x:c r="R896" s="13"/>
      <x:c r="S896" s="13"/>
      <x:c r="T896" s="76" t="str">
        <x:f>IF(A896="","",IF(COUNTIF($A$7:$A$1006,A896)&gt;1,"Possible Duplicate","Unique"))</x:f>
      </x:c>
      <x:c r="U896" s="13"/>
      <x:c r="V896" s="13"/>
      <x:c r="W896" s="13"/>
      <x:c r="X896" s="14"/>
    </x:row>
    <x:row r="897">
      <x:c r="A897" s="13"/>
      <x:c r="B897" s="14"/>
      <x:c r="C897" s="76" t="str">
        <x:f>IF(B897="","",TEXT(B897,"mmm yyyy"))</x:f>
      </x:c>
      <x:c r="D897" s="13"/>
      <x:c r="E897" s="13"/>
      <x:c r="F897" s="13"/>
      <x:c r="G897" s="13"/>
      <x:c r="H897" s="13"/>
      <x:c r="I897" s="77"/>
      <x:c r="J897" s="77"/>
      <x:c r="K897" s="78" t="str">
        <x:f>IF(AND(I897="",J897=""),"",N(I897)-N(J897))</x:f>
      </x:c>
      <x:c r="L897" s="13"/>
      <x:c r="M897" s="76" t="str">
        <x:f>IF(E897="","",XLOOKUP(E897,'Lists &amp; COA'!$L$47:$L$95,'Lists &amp; COA'!$M$47:$M$95,""))</x:f>
      </x:c>
      <x:c r="N897" s="76" t="str">
        <x:f>IF(M897="","",IFERROR(VLOOKUP(M897,'Lists &amp; COA'!$A$6:$C$39,2,FALSE),"Review"))</x:f>
      </x:c>
      <x:c r="O897" s="76" t="str">
        <x:f>IF(OR(B897="",E897=""),"",IF(M897="","Review",IF(L897="","Review",IF(L897=M897,"No","Yes"))))</x:f>
      </x:c>
      <x:c r="P897" s="13"/>
      <x:c r="Q897" s="13"/>
      <x:c r="R897" s="13"/>
      <x:c r="S897" s="13"/>
      <x:c r="T897" s="76" t="str">
        <x:f>IF(A897="","",IF(COUNTIF($A$7:$A$1006,A897)&gt;1,"Possible Duplicate","Unique"))</x:f>
      </x:c>
      <x:c r="U897" s="13"/>
      <x:c r="V897" s="13"/>
      <x:c r="W897" s="13"/>
      <x:c r="X897" s="14"/>
    </x:row>
    <x:row r="898">
      <x:c r="A898" s="13"/>
      <x:c r="B898" s="14"/>
      <x:c r="C898" s="76" t="str">
        <x:f>IF(B898="","",TEXT(B898,"mmm yyyy"))</x:f>
      </x:c>
      <x:c r="D898" s="13"/>
      <x:c r="E898" s="13"/>
      <x:c r="F898" s="13"/>
      <x:c r="G898" s="13"/>
      <x:c r="H898" s="13"/>
      <x:c r="I898" s="77"/>
      <x:c r="J898" s="77"/>
      <x:c r="K898" s="78" t="str">
        <x:f>IF(AND(I898="",J898=""),"",N(I898)-N(J898))</x:f>
      </x:c>
      <x:c r="L898" s="13"/>
      <x:c r="M898" s="76" t="str">
        <x:f>IF(E898="","",XLOOKUP(E898,'Lists &amp; COA'!$L$47:$L$95,'Lists &amp; COA'!$M$47:$M$95,""))</x:f>
      </x:c>
      <x:c r="N898" s="76" t="str">
        <x:f>IF(M898="","",IFERROR(VLOOKUP(M898,'Lists &amp; COA'!$A$6:$C$39,2,FALSE),"Review"))</x:f>
      </x:c>
      <x:c r="O898" s="76" t="str">
        <x:f>IF(OR(B898="",E898=""),"",IF(M898="","Review",IF(L898="","Review",IF(L898=M898,"No","Yes"))))</x:f>
      </x:c>
      <x:c r="P898" s="13"/>
      <x:c r="Q898" s="13"/>
      <x:c r="R898" s="13"/>
      <x:c r="S898" s="13"/>
      <x:c r="T898" s="76" t="str">
        <x:f>IF(A898="","",IF(COUNTIF($A$7:$A$1006,A898)&gt;1,"Possible Duplicate","Unique"))</x:f>
      </x:c>
      <x:c r="U898" s="13"/>
      <x:c r="V898" s="13"/>
      <x:c r="W898" s="13"/>
      <x:c r="X898" s="14"/>
    </x:row>
    <x:row r="899">
      <x:c r="A899" s="13"/>
      <x:c r="B899" s="14"/>
      <x:c r="C899" s="76" t="str">
        <x:f>IF(B899="","",TEXT(B899,"mmm yyyy"))</x:f>
      </x:c>
      <x:c r="D899" s="13"/>
      <x:c r="E899" s="13"/>
      <x:c r="F899" s="13"/>
      <x:c r="G899" s="13"/>
      <x:c r="H899" s="13"/>
      <x:c r="I899" s="77"/>
      <x:c r="J899" s="77"/>
      <x:c r="K899" s="78" t="str">
        <x:f>IF(AND(I899="",J899=""),"",N(I899)-N(J899))</x:f>
      </x:c>
      <x:c r="L899" s="13"/>
      <x:c r="M899" s="76" t="str">
        <x:f>IF(E899="","",XLOOKUP(E899,'Lists &amp; COA'!$L$47:$L$95,'Lists &amp; COA'!$M$47:$M$95,""))</x:f>
      </x:c>
      <x:c r="N899" s="76" t="str">
        <x:f>IF(M899="","",IFERROR(VLOOKUP(M899,'Lists &amp; COA'!$A$6:$C$39,2,FALSE),"Review"))</x:f>
      </x:c>
      <x:c r="O899" s="76" t="str">
        <x:f>IF(OR(B899="",E899=""),"",IF(M899="","Review",IF(L899="","Review",IF(L899=M899,"No","Yes"))))</x:f>
      </x:c>
      <x:c r="P899" s="13"/>
      <x:c r="Q899" s="13"/>
      <x:c r="R899" s="13"/>
      <x:c r="S899" s="13"/>
      <x:c r="T899" s="76" t="str">
        <x:f>IF(A899="","",IF(COUNTIF($A$7:$A$1006,A899)&gt;1,"Possible Duplicate","Unique"))</x:f>
      </x:c>
      <x:c r="U899" s="13"/>
      <x:c r="V899" s="13"/>
      <x:c r="W899" s="13"/>
      <x:c r="X899" s="14"/>
    </x:row>
    <x:row r="900">
      <x:c r="A900" s="13"/>
      <x:c r="B900" s="14"/>
      <x:c r="C900" s="76" t="str">
        <x:f>IF(B900="","",TEXT(B900,"mmm yyyy"))</x:f>
      </x:c>
      <x:c r="D900" s="13"/>
      <x:c r="E900" s="13"/>
      <x:c r="F900" s="13"/>
      <x:c r="G900" s="13"/>
      <x:c r="H900" s="13"/>
      <x:c r="I900" s="77"/>
      <x:c r="J900" s="77"/>
      <x:c r="K900" s="78" t="str">
        <x:f>IF(AND(I900="",J900=""),"",N(I900)-N(J900))</x:f>
      </x:c>
      <x:c r="L900" s="13"/>
      <x:c r="M900" s="76" t="str">
        <x:f>IF(E900="","",XLOOKUP(E900,'Lists &amp; COA'!$L$47:$L$95,'Lists &amp; COA'!$M$47:$M$95,""))</x:f>
      </x:c>
      <x:c r="N900" s="76" t="str">
        <x:f>IF(M900="","",IFERROR(VLOOKUP(M900,'Lists &amp; COA'!$A$6:$C$39,2,FALSE),"Review"))</x:f>
      </x:c>
      <x:c r="O900" s="76" t="str">
        <x:f>IF(OR(B900="",E900=""),"",IF(M900="","Review",IF(L900="","Review",IF(L900=M900,"No","Yes"))))</x:f>
      </x:c>
      <x:c r="P900" s="13"/>
      <x:c r="Q900" s="13"/>
      <x:c r="R900" s="13"/>
      <x:c r="S900" s="13"/>
      <x:c r="T900" s="76" t="str">
        <x:f>IF(A900="","",IF(COUNTIF($A$7:$A$1006,A900)&gt;1,"Possible Duplicate","Unique"))</x:f>
      </x:c>
      <x:c r="U900" s="13"/>
      <x:c r="V900" s="13"/>
      <x:c r="W900" s="13"/>
      <x:c r="X900" s="14"/>
    </x:row>
    <x:row r="901">
      <x:c r="A901" s="13"/>
      <x:c r="B901" s="14"/>
      <x:c r="C901" s="76" t="str">
        <x:f>IF(B901="","",TEXT(B901,"mmm yyyy"))</x:f>
      </x:c>
      <x:c r="D901" s="13"/>
      <x:c r="E901" s="13"/>
      <x:c r="F901" s="13"/>
      <x:c r="G901" s="13"/>
      <x:c r="H901" s="13"/>
      <x:c r="I901" s="77"/>
      <x:c r="J901" s="77"/>
      <x:c r="K901" s="78" t="str">
        <x:f>IF(AND(I901="",J901=""),"",N(I901)-N(J901))</x:f>
      </x:c>
      <x:c r="L901" s="13"/>
      <x:c r="M901" s="76" t="str">
        <x:f>IF(E901="","",XLOOKUP(E901,'Lists &amp; COA'!$L$47:$L$95,'Lists &amp; COA'!$M$47:$M$95,""))</x:f>
      </x:c>
      <x:c r="N901" s="76" t="str">
        <x:f>IF(M901="","",IFERROR(VLOOKUP(M901,'Lists &amp; COA'!$A$6:$C$39,2,FALSE),"Review"))</x:f>
      </x:c>
      <x:c r="O901" s="76" t="str">
        <x:f>IF(OR(B901="",E901=""),"",IF(M901="","Review",IF(L901="","Review",IF(L901=M901,"No","Yes"))))</x:f>
      </x:c>
      <x:c r="P901" s="13"/>
      <x:c r="Q901" s="13"/>
      <x:c r="R901" s="13"/>
      <x:c r="S901" s="13"/>
      <x:c r="T901" s="76" t="str">
        <x:f>IF(A901="","",IF(COUNTIF($A$7:$A$1006,A901)&gt;1,"Possible Duplicate","Unique"))</x:f>
      </x:c>
      <x:c r="U901" s="13"/>
      <x:c r="V901" s="13"/>
      <x:c r="W901" s="13"/>
      <x:c r="X901" s="14"/>
    </x:row>
    <x:row r="902">
      <x:c r="A902" s="13"/>
      <x:c r="B902" s="14"/>
      <x:c r="C902" s="76" t="str">
        <x:f>IF(B902="","",TEXT(B902,"mmm yyyy"))</x:f>
      </x:c>
      <x:c r="D902" s="13"/>
      <x:c r="E902" s="13"/>
      <x:c r="F902" s="13"/>
      <x:c r="G902" s="13"/>
      <x:c r="H902" s="13"/>
      <x:c r="I902" s="77"/>
      <x:c r="J902" s="77"/>
      <x:c r="K902" s="78" t="str">
        <x:f>IF(AND(I902="",J902=""),"",N(I902)-N(J902))</x:f>
      </x:c>
      <x:c r="L902" s="13"/>
      <x:c r="M902" s="76" t="str">
        <x:f>IF(E902="","",XLOOKUP(E902,'Lists &amp; COA'!$L$47:$L$95,'Lists &amp; COA'!$M$47:$M$95,""))</x:f>
      </x:c>
      <x:c r="N902" s="76" t="str">
        <x:f>IF(M902="","",IFERROR(VLOOKUP(M902,'Lists &amp; COA'!$A$6:$C$39,2,FALSE),"Review"))</x:f>
      </x:c>
      <x:c r="O902" s="76" t="str">
        <x:f>IF(OR(B902="",E902=""),"",IF(M902="","Review",IF(L902="","Review",IF(L902=M902,"No","Yes"))))</x:f>
      </x:c>
      <x:c r="P902" s="13"/>
      <x:c r="Q902" s="13"/>
      <x:c r="R902" s="13"/>
      <x:c r="S902" s="13"/>
      <x:c r="T902" s="76" t="str">
        <x:f>IF(A902="","",IF(COUNTIF($A$7:$A$1006,A902)&gt;1,"Possible Duplicate","Unique"))</x:f>
      </x:c>
      <x:c r="U902" s="13"/>
      <x:c r="V902" s="13"/>
      <x:c r="W902" s="13"/>
      <x:c r="X902" s="14"/>
    </x:row>
    <x:row r="903">
      <x:c r="A903" s="13"/>
      <x:c r="B903" s="14"/>
      <x:c r="C903" s="76" t="str">
        <x:f>IF(B903="","",TEXT(B903,"mmm yyyy"))</x:f>
      </x:c>
      <x:c r="D903" s="13"/>
      <x:c r="E903" s="13"/>
      <x:c r="F903" s="13"/>
      <x:c r="G903" s="13"/>
      <x:c r="H903" s="13"/>
      <x:c r="I903" s="77"/>
      <x:c r="J903" s="77"/>
      <x:c r="K903" s="78" t="str">
        <x:f>IF(AND(I903="",J903=""),"",N(I903)-N(J903))</x:f>
      </x:c>
      <x:c r="L903" s="13"/>
      <x:c r="M903" s="76" t="str">
        <x:f>IF(E903="","",XLOOKUP(E903,'Lists &amp; COA'!$L$47:$L$95,'Lists &amp; COA'!$M$47:$M$95,""))</x:f>
      </x:c>
      <x:c r="N903" s="76" t="str">
        <x:f>IF(M903="","",IFERROR(VLOOKUP(M903,'Lists &amp; COA'!$A$6:$C$39,2,FALSE),"Review"))</x:f>
      </x:c>
      <x:c r="O903" s="76" t="str">
        <x:f>IF(OR(B903="",E903=""),"",IF(M903="","Review",IF(L903="","Review",IF(L903=M903,"No","Yes"))))</x:f>
      </x:c>
      <x:c r="P903" s="13"/>
      <x:c r="Q903" s="13"/>
      <x:c r="R903" s="13"/>
      <x:c r="S903" s="13"/>
      <x:c r="T903" s="76" t="str">
        <x:f>IF(A903="","",IF(COUNTIF($A$7:$A$1006,A903)&gt;1,"Possible Duplicate","Unique"))</x:f>
      </x:c>
      <x:c r="U903" s="13"/>
      <x:c r="V903" s="13"/>
      <x:c r="W903" s="13"/>
      <x:c r="X903" s="14"/>
    </x:row>
    <x:row r="904">
      <x:c r="A904" s="13"/>
      <x:c r="B904" s="14"/>
      <x:c r="C904" s="76" t="str">
        <x:f>IF(B904="","",TEXT(B904,"mmm yyyy"))</x:f>
      </x:c>
      <x:c r="D904" s="13"/>
      <x:c r="E904" s="13"/>
      <x:c r="F904" s="13"/>
      <x:c r="G904" s="13"/>
      <x:c r="H904" s="13"/>
      <x:c r="I904" s="77"/>
      <x:c r="J904" s="77"/>
      <x:c r="K904" s="78" t="str">
        <x:f>IF(AND(I904="",J904=""),"",N(I904)-N(J904))</x:f>
      </x:c>
      <x:c r="L904" s="13"/>
      <x:c r="M904" s="76" t="str">
        <x:f>IF(E904="","",XLOOKUP(E904,'Lists &amp; COA'!$L$47:$L$95,'Lists &amp; COA'!$M$47:$M$95,""))</x:f>
      </x:c>
      <x:c r="N904" s="76" t="str">
        <x:f>IF(M904="","",IFERROR(VLOOKUP(M904,'Lists &amp; COA'!$A$6:$C$39,2,FALSE),"Review"))</x:f>
      </x:c>
      <x:c r="O904" s="76" t="str">
        <x:f>IF(OR(B904="",E904=""),"",IF(M904="","Review",IF(L904="","Review",IF(L904=M904,"No","Yes"))))</x:f>
      </x:c>
      <x:c r="P904" s="13"/>
      <x:c r="Q904" s="13"/>
      <x:c r="R904" s="13"/>
      <x:c r="S904" s="13"/>
      <x:c r="T904" s="76" t="str">
        <x:f>IF(A904="","",IF(COUNTIF($A$7:$A$1006,A904)&gt;1,"Possible Duplicate","Unique"))</x:f>
      </x:c>
      <x:c r="U904" s="13"/>
      <x:c r="V904" s="13"/>
      <x:c r="W904" s="13"/>
      <x:c r="X904" s="14"/>
    </x:row>
    <x:row r="905">
      <x:c r="A905" s="13"/>
      <x:c r="B905" s="14"/>
      <x:c r="C905" s="76" t="str">
        <x:f>IF(B905="","",TEXT(B905,"mmm yyyy"))</x:f>
      </x:c>
      <x:c r="D905" s="13"/>
      <x:c r="E905" s="13"/>
      <x:c r="F905" s="13"/>
      <x:c r="G905" s="13"/>
      <x:c r="H905" s="13"/>
      <x:c r="I905" s="77"/>
      <x:c r="J905" s="77"/>
      <x:c r="K905" s="78" t="str">
        <x:f>IF(AND(I905="",J905=""),"",N(I905)-N(J905))</x:f>
      </x:c>
      <x:c r="L905" s="13"/>
      <x:c r="M905" s="76" t="str">
        <x:f>IF(E905="","",XLOOKUP(E905,'Lists &amp; COA'!$L$47:$L$95,'Lists &amp; COA'!$M$47:$M$95,""))</x:f>
      </x:c>
      <x:c r="N905" s="76" t="str">
        <x:f>IF(M905="","",IFERROR(VLOOKUP(M905,'Lists &amp; COA'!$A$6:$C$39,2,FALSE),"Review"))</x:f>
      </x:c>
      <x:c r="O905" s="76" t="str">
        <x:f>IF(OR(B905="",E905=""),"",IF(M905="","Review",IF(L905="","Review",IF(L905=M905,"No","Yes"))))</x:f>
      </x:c>
      <x:c r="P905" s="13"/>
      <x:c r="Q905" s="13"/>
      <x:c r="R905" s="13"/>
      <x:c r="S905" s="13"/>
      <x:c r="T905" s="76" t="str">
        <x:f>IF(A905="","",IF(COUNTIF($A$7:$A$1006,A905)&gt;1,"Possible Duplicate","Unique"))</x:f>
      </x:c>
      <x:c r="U905" s="13"/>
      <x:c r="V905" s="13"/>
      <x:c r="W905" s="13"/>
      <x:c r="X905" s="14"/>
    </x:row>
    <x:row r="906">
      <x:c r="A906" s="13"/>
      <x:c r="B906" s="14"/>
      <x:c r="C906" s="76" t="str">
        <x:f>IF(B906="","",TEXT(B906,"mmm yyyy"))</x:f>
      </x:c>
      <x:c r="D906" s="13"/>
      <x:c r="E906" s="13"/>
      <x:c r="F906" s="13"/>
      <x:c r="G906" s="13"/>
      <x:c r="H906" s="13"/>
      <x:c r="I906" s="77"/>
      <x:c r="J906" s="77"/>
      <x:c r="K906" s="78" t="str">
        <x:f>IF(AND(I906="",J906=""),"",N(I906)-N(J906))</x:f>
      </x:c>
      <x:c r="L906" s="13"/>
      <x:c r="M906" s="76" t="str">
        <x:f>IF(E906="","",XLOOKUP(E906,'Lists &amp; COA'!$L$47:$L$95,'Lists &amp; COA'!$M$47:$M$95,""))</x:f>
      </x:c>
      <x:c r="N906" s="76" t="str">
        <x:f>IF(M906="","",IFERROR(VLOOKUP(M906,'Lists &amp; COA'!$A$6:$C$39,2,FALSE),"Review"))</x:f>
      </x:c>
      <x:c r="O906" s="76" t="str">
        <x:f>IF(OR(B906="",E906=""),"",IF(M906="","Review",IF(L906="","Review",IF(L906=M906,"No","Yes"))))</x:f>
      </x:c>
      <x:c r="P906" s="13"/>
      <x:c r="Q906" s="13"/>
      <x:c r="R906" s="13"/>
      <x:c r="S906" s="13"/>
      <x:c r="T906" s="76" t="str">
        <x:f>IF(A906="","",IF(COUNTIF($A$7:$A$1006,A906)&gt;1,"Possible Duplicate","Unique"))</x:f>
      </x:c>
      <x:c r="U906" s="13"/>
      <x:c r="V906" s="13"/>
      <x:c r="W906" s="13"/>
      <x:c r="X906" s="14"/>
    </x:row>
    <x:row r="907">
      <x:c r="A907" s="13"/>
      <x:c r="B907" s="14"/>
      <x:c r="C907" s="76" t="str">
        <x:f>IF(B907="","",TEXT(B907,"mmm yyyy"))</x:f>
      </x:c>
      <x:c r="D907" s="13"/>
      <x:c r="E907" s="13"/>
      <x:c r="F907" s="13"/>
      <x:c r="G907" s="13"/>
      <x:c r="H907" s="13"/>
      <x:c r="I907" s="77"/>
      <x:c r="J907" s="77"/>
      <x:c r="K907" s="78" t="str">
        <x:f>IF(AND(I907="",J907=""),"",N(I907)-N(J907))</x:f>
      </x:c>
      <x:c r="L907" s="13"/>
      <x:c r="M907" s="76" t="str">
        <x:f>IF(E907="","",XLOOKUP(E907,'Lists &amp; COA'!$L$47:$L$95,'Lists &amp; COA'!$M$47:$M$95,""))</x:f>
      </x:c>
      <x:c r="N907" s="76" t="str">
        <x:f>IF(M907="","",IFERROR(VLOOKUP(M907,'Lists &amp; COA'!$A$6:$C$39,2,FALSE),"Review"))</x:f>
      </x:c>
      <x:c r="O907" s="76" t="str">
        <x:f>IF(OR(B907="",E907=""),"",IF(M907="","Review",IF(L907="","Review",IF(L907=M907,"No","Yes"))))</x:f>
      </x:c>
      <x:c r="P907" s="13"/>
      <x:c r="Q907" s="13"/>
      <x:c r="R907" s="13"/>
      <x:c r="S907" s="13"/>
      <x:c r="T907" s="76" t="str">
        <x:f>IF(A907="","",IF(COUNTIF($A$7:$A$1006,A907)&gt;1,"Possible Duplicate","Unique"))</x:f>
      </x:c>
      <x:c r="U907" s="13"/>
      <x:c r="V907" s="13"/>
      <x:c r="W907" s="13"/>
      <x:c r="X907" s="14"/>
    </x:row>
    <x:row r="908">
      <x:c r="A908" s="13"/>
      <x:c r="B908" s="14"/>
      <x:c r="C908" s="76" t="str">
        <x:f>IF(B908="","",TEXT(B908,"mmm yyyy"))</x:f>
      </x:c>
      <x:c r="D908" s="13"/>
      <x:c r="E908" s="13"/>
      <x:c r="F908" s="13"/>
      <x:c r="G908" s="13"/>
      <x:c r="H908" s="13"/>
      <x:c r="I908" s="77"/>
      <x:c r="J908" s="77"/>
      <x:c r="K908" s="78" t="str">
        <x:f>IF(AND(I908="",J908=""),"",N(I908)-N(J908))</x:f>
      </x:c>
      <x:c r="L908" s="13"/>
      <x:c r="M908" s="76" t="str">
        <x:f>IF(E908="","",XLOOKUP(E908,'Lists &amp; COA'!$L$47:$L$95,'Lists &amp; COA'!$M$47:$M$95,""))</x:f>
      </x:c>
      <x:c r="N908" s="76" t="str">
        <x:f>IF(M908="","",IFERROR(VLOOKUP(M908,'Lists &amp; COA'!$A$6:$C$39,2,FALSE),"Review"))</x:f>
      </x:c>
      <x:c r="O908" s="76" t="str">
        <x:f>IF(OR(B908="",E908=""),"",IF(M908="","Review",IF(L908="","Review",IF(L908=M908,"No","Yes"))))</x:f>
      </x:c>
      <x:c r="P908" s="13"/>
      <x:c r="Q908" s="13"/>
      <x:c r="R908" s="13"/>
      <x:c r="S908" s="13"/>
      <x:c r="T908" s="76" t="str">
        <x:f>IF(A908="","",IF(COUNTIF($A$7:$A$1006,A908)&gt;1,"Possible Duplicate","Unique"))</x:f>
      </x:c>
      <x:c r="U908" s="13"/>
      <x:c r="V908" s="13"/>
      <x:c r="W908" s="13"/>
      <x:c r="X908" s="14"/>
    </x:row>
    <x:row r="909">
      <x:c r="A909" s="13"/>
      <x:c r="B909" s="14"/>
      <x:c r="C909" s="76" t="str">
        <x:f>IF(B909="","",TEXT(B909,"mmm yyyy"))</x:f>
      </x:c>
      <x:c r="D909" s="13"/>
      <x:c r="E909" s="13"/>
      <x:c r="F909" s="13"/>
      <x:c r="G909" s="13"/>
      <x:c r="H909" s="13"/>
      <x:c r="I909" s="77"/>
      <x:c r="J909" s="77"/>
      <x:c r="K909" s="78" t="str">
        <x:f>IF(AND(I909="",J909=""),"",N(I909)-N(J909))</x:f>
      </x:c>
      <x:c r="L909" s="13"/>
      <x:c r="M909" s="76" t="str">
        <x:f>IF(E909="","",XLOOKUP(E909,'Lists &amp; COA'!$L$47:$L$95,'Lists &amp; COA'!$M$47:$M$95,""))</x:f>
      </x:c>
      <x:c r="N909" s="76" t="str">
        <x:f>IF(M909="","",IFERROR(VLOOKUP(M909,'Lists &amp; COA'!$A$6:$C$39,2,FALSE),"Review"))</x:f>
      </x:c>
      <x:c r="O909" s="76" t="str">
        <x:f>IF(OR(B909="",E909=""),"",IF(M909="","Review",IF(L909="","Review",IF(L909=M909,"No","Yes"))))</x:f>
      </x:c>
      <x:c r="P909" s="13"/>
      <x:c r="Q909" s="13"/>
      <x:c r="R909" s="13"/>
      <x:c r="S909" s="13"/>
      <x:c r="T909" s="76" t="str">
        <x:f>IF(A909="","",IF(COUNTIF($A$7:$A$1006,A909)&gt;1,"Possible Duplicate","Unique"))</x:f>
      </x:c>
      <x:c r="U909" s="13"/>
      <x:c r="V909" s="13"/>
      <x:c r="W909" s="13"/>
      <x:c r="X909" s="14"/>
    </x:row>
    <x:row r="910">
      <x:c r="A910" s="13"/>
      <x:c r="B910" s="14"/>
      <x:c r="C910" s="76" t="str">
        <x:f>IF(B910="","",TEXT(B910,"mmm yyyy"))</x:f>
      </x:c>
      <x:c r="D910" s="13"/>
      <x:c r="E910" s="13"/>
      <x:c r="F910" s="13"/>
      <x:c r="G910" s="13"/>
      <x:c r="H910" s="13"/>
      <x:c r="I910" s="77"/>
      <x:c r="J910" s="77"/>
      <x:c r="K910" s="78" t="str">
        <x:f>IF(AND(I910="",J910=""),"",N(I910)-N(J910))</x:f>
      </x:c>
      <x:c r="L910" s="13"/>
      <x:c r="M910" s="76" t="str">
        <x:f>IF(E910="","",XLOOKUP(E910,'Lists &amp; COA'!$L$47:$L$95,'Lists &amp; COA'!$M$47:$M$95,""))</x:f>
      </x:c>
      <x:c r="N910" s="76" t="str">
        <x:f>IF(M910="","",IFERROR(VLOOKUP(M910,'Lists &amp; COA'!$A$6:$C$39,2,FALSE),"Review"))</x:f>
      </x:c>
      <x:c r="O910" s="76" t="str">
        <x:f>IF(OR(B910="",E910=""),"",IF(M910="","Review",IF(L910="","Review",IF(L910=M910,"No","Yes"))))</x:f>
      </x:c>
      <x:c r="P910" s="13"/>
      <x:c r="Q910" s="13"/>
      <x:c r="R910" s="13"/>
      <x:c r="S910" s="13"/>
      <x:c r="T910" s="76" t="str">
        <x:f>IF(A910="","",IF(COUNTIF($A$7:$A$1006,A910)&gt;1,"Possible Duplicate","Unique"))</x:f>
      </x:c>
      <x:c r="U910" s="13"/>
      <x:c r="V910" s="13"/>
      <x:c r="W910" s="13"/>
      <x:c r="X910" s="14"/>
    </x:row>
    <x:row r="911">
      <x:c r="A911" s="13"/>
      <x:c r="B911" s="14"/>
      <x:c r="C911" s="76" t="str">
        <x:f>IF(B911="","",TEXT(B911,"mmm yyyy"))</x:f>
      </x:c>
      <x:c r="D911" s="13"/>
      <x:c r="E911" s="13"/>
      <x:c r="F911" s="13"/>
      <x:c r="G911" s="13"/>
      <x:c r="H911" s="13"/>
      <x:c r="I911" s="77"/>
      <x:c r="J911" s="77"/>
      <x:c r="K911" s="78" t="str">
        <x:f>IF(AND(I911="",J911=""),"",N(I911)-N(J911))</x:f>
      </x:c>
      <x:c r="L911" s="13"/>
      <x:c r="M911" s="76" t="str">
        <x:f>IF(E911="","",XLOOKUP(E911,'Lists &amp; COA'!$L$47:$L$95,'Lists &amp; COA'!$M$47:$M$95,""))</x:f>
      </x:c>
      <x:c r="N911" s="76" t="str">
        <x:f>IF(M911="","",IFERROR(VLOOKUP(M911,'Lists &amp; COA'!$A$6:$C$39,2,FALSE),"Review"))</x:f>
      </x:c>
      <x:c r="O911" s="76" t="str">
        <x:f>IF(OR(B911="",E911=""),"",IF(M911="","Review",IF(L911="","Review",IF(L911=M911,"No","Yes"))))</x:f>
      </x:c>
      <x:c r="P911" s="13"/>
      <x:c r="Q911" s="13"/>
      <x:c r="R911" s="13"/>
      <x:c r="S911" s="13"/>
      <x:c r="T911" s="76" t="str">
        <x:f>IF(A911="","",IF(COUNTIF($A$7:$A$1006,A911)&gt;1,"Possible Duplicate","Unique"))</x:f>
      </x:c>
      <x:c r="U911" s="13"/>
      <x:c r="V911" s="13"/>
      <x:c r="W911" s="13"/>
      <x:c r="X911" s="14"/>
    </x:row>
    <x:row r="912">
      <x:c r="A912" s="13"/>
      <x:c r="B912" s="14"/>
      <x:c r="C912" s="76" t="str">
        <x:f>IF(B912="","",TEXT(B912,"mmm yyyy"))</x:f>
      </x:c>
      <x:c r="D912" s="13"/>
      <x:c r="E912" s="13"/>
      <x:c r="F912" s="13"/>
      <x:c r="G912" s="13"/>
      <x:c r="H912" s="13"/>
      <x:c r="I912" s="77"/>
      <x:c r="J912" s="77"/>
      <x:c r="K912" s="78" t="str">
        <x:f>IF(AND(I912="",J912=""),"",N(I912)-N(J912))</x:f>
      </x:c>
      <x:c r="L912" s="13"/>
      <x:c r="M912" s="76" t="str">
        <x:f>IF(E912="","",XLOOKUP(E912,'Lists &amp; COA'!$L$47:$L$95,'Lists &amp; COA'!$M$47:$M$95,""))</x:f>
      </x:c>
      <x:c r="N912" s="76" t="str">
        <x:f>IF(M912="","",IFERROR(VLOOKUP(M912,'Lists &amp; COA'!$A$6:$C$39,2,FALSE),"Review"))</x:f>
      </x:c>
      <x:c r="O912" s="76" t="str">
        <x:f>IF(OR(B912="",E912=""),"",IF(M912="","Review",IF(L912="","Review",IF(L912=M912,"No","Yes"))))</x:f>
      </x:c>
      <x:c r="P912" s="13"/>
      <x:c r="Q912" s="13"/>
      <x:c r="R912" s="13"/>
      <x:c r="S912" s="13"/>
      <x:c r="T912" s="76" t="str">
        <x:f>IF(A912="","",IF(COUNTIF($A$7:$A$1006,A912)&gt;1,"Possible Duplicate","Unique"))</x:f>
      </x:c>
      <x:c r="U912" s="13"/>
      <x:c r="V912" s="13"/>
      <x:c r="W912" s="13"/>
      <x:c r="X912" s="14"/>
    </x:row>
    <x:row r="913">
      <x:c r="A913" s="13"/>
      <x:c r="B913" s="14"/>
      <x:c r="C913" s="76" t="str">
        <x:f>IF(B913="","",TEXT(B913,"mmm yyyy"))</x:f>
      </x:c>
      <x:c r="D913" s="13"/>
      <x:c r="E913" s="13"/>
      <x:c r="F913" s="13"/>
      <x:c r="G913" s="13"/>
      <x:c r="H913" s="13"/>
      <x:c r="I913" s="77"/>
      <x:c r="J913" s="77"/>
      <x:c r="K913" s="78" t="str">
        <x:f>IF(AND(I913="",J913=""),"",N(I913)-N(J913))</x:f>
      </x:c>
      <x:c r="L913" s="13"/>
      <x:c r="M913" s="76" t="str">
        <x:f>IF(E913="","",XLOOKUP(E913,'Lists &amp; COA'!$L$47:$L$95,'Lists &amp; COA'!$M$47:$M$95,""))</x:f>
      </x:c>
      <x:c r="N913" s="76" t="str">
        <x:f>IF(M913="","",IFERROR(VLOOKUP(M913,'Lists &amp; COA'!$A$6:$C$39,2,FALSE),"Review"))</x:f>
      </x:c>
      <x:c r="O913" s="76" t="str">
        <x:f>IF(OR(B913="",E913=""),"",IF(M913="","Review",IF(L913="","Review",IF(L913=M913,"No","Yes"))))</x:f>
      </x:c>
      <x:c r="P913" s="13"/>
      <x:c r="Q913" s="13"/>
      <x:c r="R913" s="13"/>
      <x:c r="S913" s="13"/>
      <x:c r="T913" s="76" t="str">
        <x:f>IF(A913="","",IF(COUNTIF($A$7:$A$1006,A913)&gt;1,"Possible Duplicate","Unique"))</x:f>
      </x:c>
      <x:c r="U913" s="13"/>
      <x:c r="V913" s="13"/>
      <x:c r="W913" s="13"/>
      <x:c r="X913" s="14"/>
    </x:row>
    <x:row r="914">
      <x:c r="A914" s="13"/>
      <x:c r="B914" s="14"/>
      <x:c r="C914" s="76" t="str">
        <x:f>IF(B914="","",TEXT(B914,"mmm yyyy"))</x:f>
      </x:c>
      <x:c r="D914" s="13"/>
      <x:c r="E914" s="13"/>
      <x:c r="F914" s="13"/>
      <x:c r="G914" s="13"/>
      <x:c r="H914" s="13"/>
      <x:c r="I914" s="77"/>
      <x:c r="J914" s="77"/>
      <x:c r="K914" s="78" t="str">
        <x:f>IF(AND(I914="",J914=""),"",N(I914)-N(J914))</x:f>
      </x:c>
      <x:c r="L914" s="13"/>
      <x:c r="M914" s="76" t="str">
        <x:f>IF(E914="","",XLOOKUP(E914,'Lists &amp; COA'!$L$47:$L$95,'Lists &amp; COA'!$M$47:$M$95,""))</x:f>
      </x:c>
      <x:c r="N914" s="76" t="str">
        <x:f>IF(M914="","",IFERROR(VLOOKUP(M914,'Lists &amp; COA'!$A$6:$C$39,2,FALSE),"Review"))</x:f>
      </x:c>
      <x:c r="O914" s="76" t="str">
        <x:f>IF(OR(B914="",E914=""),"",IF(M914="","Review",IF(L914="","Review",IF(L914=M914,"No","Yes"))))</x:f>
      </x:c>
      <x:c r="P914" s="13"/>
      <x:c r="Q914" s="13"/>
      <x:c r="R914" s="13"/>
      <x:c r="S914" s="13"/>
      <x:c r="T914" s="76" t="str">
        <x:f>IF(A914="","",IF(COUNTIF($A$7:$A$1006,A914)&gt;1,"Possible Duplicate","Unique"))</x:f>
      </x:c>
      <x:c r="U914" s="13"/>
      <x:c r="V914" s="13"/>
      <x:c r="W914" s="13"/>
      <x:c r="X914" s="14"/>
    </x:row>
    <x:row r="915">
      <x:c r="A915" s="13"/>
      <x:c r="B915" s="14"/>
      <x:c r="C915" s="76" t="str">
        <x:f>IF(B915="","",TEXT(B915,"mmm yyyy"))</x:f>
      </x:c>
      <x:c r="D915" s="13"/>
      <x:c r="E915" s="13"/>
      <x:c r="F915" s="13"/>
      <x:c r="G915" s="13"/>
      <x:c r="H915" s="13"/>
      <x:c r="I915" s="77"/>
      <x:c r="J915" s="77"/>
      <x:c r="K915" s="78" t="str">
        <x:f>IF(AND(I915="",J915=""),"",N(I915)-N(J915))</x:f>
      </x:c>
      <x:c r="L915" s="13"/>
      <x:c r="M915" s="76" t="str">
        <x:f>IF(E915="","",XLOOKUP(E915,'Lists &amp; COA'!$L$47:$L$95,'Lists &amp; COA'!$M$47:$M$95,""))</x:f>
      </x:c>
      <x:c r="N915" s="76" t="str">
        <x:f>IF(M915="","",IFERROR(VLOOKUP(M915,'Lists &amp; COA'!$A$6:$C$39,2,FALSE),"Review"))</x:f>
      </x:c>
      <x:c r="O915" s="76" t="str">
        <x:f>IF(OR(B915="",E915=""),"",IF(M915="","Review",IF(L915="","Review",IF(L915=M915,"No","Yes"))))</x:f>
      </x:c>
      <x:c r="P915" s="13"/>
      <x:c r="Q915" s="13"/>
      <x:c r="R915" s="13"/>
      <x:c r="S915" s="13"/>
      <x:c r="T915" s="76" t="str">
        <x:f>IF(A915="","",IF(COUNTIF($A$7:$A$1006,A915)&gt;1,"Possible Duplicate","Unique"))</x:f>
      </x:c>
      <x:c r="U915" s="13"/>
      <x:c r="V915" s="13"/>
      <x:c r="W915" s="13"/>
      <x:c r="X915" s="14"/>
    </x:row>
    <x:row r="916">
      <x:c r="A916" s="13"/>
      <x:c r="B916" s="14"/>
      <x:c r="C916" s="76" t="str">
        <x:f>IF(B916="","",TEXT(B916,"mmm yyyy"))</x:f>
      </x:c>
      <x:c r="D916" s="13"/>
      <x:c r="E916" s="13"/>
      <x:c r="F916" s="13"/>
      <x:c r="G916" s="13"/>
      <x:c r="H916" s="13"/>
      <x:c r="I916" s="77"/>
      <x:c r="J916" s="77"/>
      <x:c r="K916" s="78" t="str">
        <x:f>IF(AND(I916="",J916=""),"",N(I916)-N(J916))</x:f>
      </x:c>
      <x:c r="L916" s="13"/>
      <x:c r="M916" s="76" t="str">
        <x:f>IF(E916="","",XLOOKUP(E916,'Lists &amp; COA'!$L$47:$L$95,'Lists &amp; COA'!$M$47:$M$95,""))</x:f>
      </x:c>
      <x:c r="N916" s="76" t="str">
        <x:f>IF(M916="","",IFERROR(VLOOKUP(M916,'Lists &amp; COA'!$A$6:$C$39,2,FALSE),"Review"))</x:f>
      </x:c>
      <x:c r="O916" s="76" t="str">
        <x:f>IF(OR(B916="",E916=""),"",IF(M916="","Review",IF(L916="","Review",IF(L916=M916,"No","Yes"))))</x:f>
      </x:c>
      <x:c r="P916" s="13"/>
      <x:c r="Q916" s="13"/>
      <x:c r="R916" s="13"/>
      <x:c r="S916" s="13"/>
      <x:c r="T916" s="76" t="str">
        <x:f>IF(A916="","",IF(COUNTIF($A$7:$A$1006,A916)&gt;1,"Possible Duplicate","Unique"))</x:f>
      </x:c>
      <x:c r="U916" s="13"/>
      <x:c r="V916" s="13"/>
      <x:c r="W916" s="13"/>
      <x:c r="X916" s="14"/>
    </x:row>
    <x:row r="917">
      <x:c r="A917" s="13"/>
      <x:c r="B917" s="14"/>
      <x:c r="C917" s="76" t="str">
        <x:f>IF(B917="","",TEXT(B917,"mmm yyyy"))</x:f>
      </x:c>
      <x:c r="D917" s="13"/>
      <x:c r="E917" s="13"/>
      <x:c r="F917" s="13"/>
      <x:c r="G917" s="13"/>
      <x:c r="H917" s="13"/>
      <x:c r="I917" s="77"/>
      <x:c r="J917" s="77"/>
      <x:c r="K917" s="78" t="str">
        <x:f>IF(AND(I917="",J917=""),"",N(I917)-N(J917))</x:f>
      </x:c>
      <x:c r="L917" s="13"/>
      <x:c r="M917" s="76" t="str">
        <x:f>IF(E917="","",XLOOKUP(E917,'Lists &amp; COA'!$L$47:$L$95,'Lists &amp; COA'!$M$47:$M$95,""))</x:f>
      </x:c>
      <x:c r="N917" s="76" t="str">
        <x:f>IF(M917="","",IFERROR(VLOOKUP(M917,'Lists &amp; COA'!$A$6:$C$39,2,FALSE),"Review"))</x:f>
      </x:c>
      <x:c r="O917" s="76" t="str">
        <x:f>IF(OR(B917="",E917=""),"",IF(M917="","Review",IF(L917="","Review",IF(L917=M917,"No","Yes"))))</x:f>
      </x:c>
      <x:c r="P917" s="13"/>
      <x:c r="Q917" s="13"/>
      <x:c r="R917" s="13"/>
      <x:c r="S917" s="13"/>
      <x:c r="T917" s="76" t="str">
        <x:f>IF(A917="","",IF(COUNTIF($A$7:$A$1006,A917)&gt;1,"Possible Duplicate","Unique"))</x:f>
      </x:c>
      <x:c r="U917" s="13"/>
      <x:c r="V917" s="13"/>
      <x:c r="W917" s="13"/>
      <x:c r="X917" s="14"/>
    </x:row>
    <x:row r="918">
      <x:c r="A918" s="13"/>
      <x:c r="B918" s="14"/>
      <x:c r="C918" s="76" t="str">
        <x:f>IF(B918="","",TEXT(B918,"mmm yyyy"))</x:f>
      </x:c>
      <x:c r="D918" s="13"/>
      <x:c r="E918" s="13"/>
      <x:c r="F918" s="13"/>
      <x:c r="G918" s="13"/>
      <x:c r="H918" s="13"/>
      <x:c r="I918" s="77"/>
      <x:c r="J918" s="77"/>
      <x:c r="K918" s="78" t="str">
        <x:f>IF(AND(I918="",J918=""),"",N(I918)-N(J918))</x:f>
      </x:c>
      <x:c r="L918" s="13"/>
      <x:c r="M918" s="76" t="str">
        <x:f>IF(E918="","",XLOOKUP(E918,'Lists &amp; COA'!$L$47:$L$95,'Lists &amp; COA'!$M$47:$M$95,""))</x:f>
      </x:c>
      <x:c r="N918" s="76" t="str">
        <x:f>IF(M918="","",IFERROR(VLOOKUP(M918,'Lists &amp; COA'!$A$6:$C$39,2,FALSE),"Review"))</x:f>
      </x:c>
      <x:c r="O918" s="76" t="str">
        <x:f>IF(OR(B918="",E918=""),"",IF(M918="","Review",IF(L918="","Review",IF(L918=M918,"No","Yes"))))</x:f>
      </x:c>
      <x:c r="P918" s="13"/>
      <x:c r="Q918" s="13"/>
      <x:c r="R918" s="13"/>
      <x:c r="S918" s="13"/>
      <x:c r="T918" s="76" t="str">
        <x:f>IF(A918="","",IF(COUNTIF($A$7:$A$1006,A918)&gt;1,"Possible Duplicate","Unique"))</x:f>
      </x:c>
      <x:c r="U918" s="13"/>
      <x:c r="V918" s="13"/>
      <x:c r="W918" s="13"/>
      <x:c r="X918" s="14"/>
    </x:row>
    <x:row r="919">
      <x:c r="A919" s="13"/>
      <x:c r="B919" s="14"/>
      <x:c r="C919" s="76" t="str">
        <x:f>IF(B919="","",TEXT(B919,"mmm yyyy"))</x:f>
      </x:c>
      <x:c r="D919" s="13"/>
      <x:c r="E919" s="13"/>
      <x:c r="F919" s="13"/>
      <x:c r="G919" s="13"/>
      <x:c r="H919" s="13"/>
      <x:c r="I919" s="77"/>
      <x:c r="J919" s="77"/>
      <x:c r="K919" s="78" t="str">
        <x:f>IF(AND(I919="",J919=""),"",N(I919)-N(J919))</x:f>
      </x:c>
      <x:c r="L919" s="13"/>
      <x:c r="M919" s="76" t="str">
        <x:f>IF(E919="","",XLOOKUP(E919,'Lists &amp; COA'!$L$47:$L$95,'Lists &amp; COA'!$M$47:$M$95,""))</x:f>
      </x:c>
      <x:c r="N919" s="76" t="str">
        <x:f>IF(M919="","",IFERROR(VLOOKUP(M919,'Lists &amp; COA'!$A$6:$C$39,2,FALSE),"Review"))</x:f>
      </x:c>
      <x:c r="O919" s="76" t="str">
        <x:f>IF(OR(B919="",E919=""),"",IF(M919="","Review",IF(L919="","Review",IF(L919=M919,"No","Yes"))))</x:f>
      </x:c>
      <x:c r="P919" s="13"/>
      <x:c r="Q919" s="13"/>
      <x:c r="R919" s="13"/>
      <x:c r="S919" s="13"/>
      <x:c r="T919" s="76" t="str">
        <x:f>IF(A919="","",IF(COUNTIF($A$7:$A$1006,A919)&gt;1,"Possible Duplicate","Unique"))</x:f>
      </x:c>
      <x:c r="U919" s="13"/>
      <x:c r="V919" s="13"/>
      <x:c r="W919" s="13"/>
      <x:c r="X919" s="14"/>
    </x:row>
    <x:row r="920">
      <x:c r="A920" s="13"/>
      <x:c r="B920" s="14"/>
      <x:c r="C920" s="76" t="str">
        <x:f>IF(B920="","",TEXT(B920,"mmm yyyy"))</x:f>
      </x:c>
      <x:c r="D920" s="13"/>
      <x:c r="E920" s="13"/>
      <x:c r="F920" s="13"/>
      <x:c r="G920" s="13"/>
      <x:c r="H920" s="13"/>
      <x:c r="I920" s="77"/>
      <x:c r="J920" s="77"/>
      <x:c r="K920" s="78" t="str">
        <x:f>IF(AND(I920="",J920=""),"",N(I920)-N(J920))</x:f>
      </x:c>
      <x:c r="L920" s="13"/>
      <x:c r="M920" s="76" t="str">
        <x:f>IF(E920="","",XLOOKUP(E920,'Lists &amp; COA'!$L$47:$L$95,'Lists &amp; COA'!$M$47:$M$95,""))</x:f>
      </x:c>
      <x:c r="N920" s="76" t="str">
        <x:f>IF(M920="","",IFERROR(VLOOKUP(M920,'Lists &amp; COA'!$A$6:$C$39,2,FALSE),"Review"))</x:f>
      </x:c>
      <x:c r="O920" s="76" t="str">
        <x:f>IF(OR(B920="",E920=""),"",IF(M920="","Review",IF(L920="","Review",IF(L920=M920,"No","Yes"))))</x:f>
      </x:c>
      <x:c r="P920" s="13"/>
      <x:c r="Q920" s="13"/>
      <x:c r="R920" s="13"/>
      <x:c r="S920" s="13"/>
      <x:c r="T920" s="76" t="str">
        <x:f>IF(A920="","",IF(COUNTIF($A$7:$A$1006,A920)&gt;1,"Possible Duplicate","Unique"))</x:f>
      </x:c>
      <x:c r="U920" s="13"/>
      <x:c r="V920" s="13"/>
      <x:c r="W920" s="13"/>
      <x:c r="X920" s="14"/>
    </x:row>
    <x:row r="921">
      <x:c r="A921" s="13"/>
      <x:c r="B921" s="14"/>
      <x:c r="C921" s="76" t="str">
        <x:f>IF(B921="","",TEXT(B921,"mmm yyyy"))</x:f>
      </x:c>
      <x:c r="D921" s="13"/>
      <x:c r="E921" s="13"/>
      <x:c r="F921" s="13"/>
      <x:c r="G921" s="13"/>
      <x:c r="H921" s="13"/>
      <x:c r="I921" s="77"/>
      <x:c r="J921" s="77"/>
      <x:c r="K921" s="78" t="str">
        <x:f>IF(AND(I921="",J921=""),"",N(I921)-N(J921))</x:f>
      </x:c>
      <x:c r="L921" s="13"/>
      <x:c r="M921" s="76" t="str">
        <x:f>IF(E921="","",XLOOKUP(E921,'Lists &amp; COA'!$L$47:$L$95,'Lists &amp; COA'!$M$47:$M$95,""))</x:f>
      </x:c>
      <x:c r="N921" s="76" t="str">
        <x:f>IF(M921="","",IFERROR(VLOOKUP(M921,'Lists &amp; COA'!$A$6:$C$39,2,FALSE),"Review"))</x:f>
      </x:c>
      <x:c r="O921" s="76" t="str">
        <x:f>IF(OR(B921="",E921=""),"",IF(M921="","Review",IF(L921="","Review",IF(L921=M921,"No","Yes"))))</x:f>
      </x:c>
      <x:c r="P921" s="13"/>
      <x:c r="Q921" s="13"/>
      <x:c r="R921" s="13"/>
      <x:c r="S921" s="13"/>
      <x:c r="T921" s="76" t="str">
        <x:f>IF(A921="","",IF(COUNTIF($A$7:$A$1006,A921)&gt;1,"Possible Duplicate","Unique"))</x:f>
      </x:c>
      <x:c r="U921" s="13"/>
      <x:c r="V921" s="13"/>
      <x:c r="W921" s="13"/>
      <x:c r="X921" s="14"/>
    </x:row>
    <x:row r="922">
      <x:c r="A922" s="13"/>
      <x:c r="B922" s="14"/>
      <x:c r="C922" s="76" t="str">
        <x:f>IF(B922="","",TEXT(B922,"mmm yyyy"))</x:f>
      </x:c>
      <x:c r="D922" s="13"/>
      <x:c r="E922" s="13"/>
      <x:c r="F922" s="13"/>
      <x:c r="G922" s="13"/>
      <x:c r="H922" s="13"/>
      <x:c r="I922" s="77"/>
      <x:c r="J922" s="77"/>
      <x:c r="K922" s="78" t="str">
        <x:f>IF(AND(I922="",J922=""),"",N(I922)-N(J922))</x:f>
      </x:c>
      <x:c r="L922" s="13"/>
      <x:c r="M922" s="76" t="str">
        <x:f>IF(E922="","",XLOOKUP(E922,'Lists &amp; COA'!$L$47:$L$95,'Lists &amp; COA'!$M$47:$M$95,""))</x:f>
      </x:c>
      <x:c r="N922" s="76" t="str">
        <x:f>IF(M922="","",IFERROR(VLOOKUP(M922,'Lists &amp; COA'!$A$6:$C$39,2,FALSE),"Review"))</x:f>
      </x:c>
      <x:c r="O922" s="76" t="str">
        <x:f>IF(OR(B922="",E922=""),"",IF(M922="","Review",IF(L922="","Review",IF(L922=M922,"No","Yes"))))</x:f>
      </x:c>
      <x:c r="P922" s="13"/>
      <x:c r="Q922" s="13"/>
      <x:c r="R922" s="13"/>
      <x:c r="S922" s="13"/>
      <x:c r="T922" s="76" t="str">
        <x:f>IF(A922="","",IF(COUNTIF($A$7:$A$1006,A922)&gt;1,"Possible Duplicate","Unique"))</x:f>
      </x:c>
      <x:c r="U922" s="13"/>
      <x:c r="V922" s="13"/>
      <x:c r="W922" s="13"/>
      <x:c r="X922" s="14"/>
    </x:row>
    <x:row r="923">
      <x:c r="A923" s="13"/>
      <x:c r="B923" s="14"/>
      <x:c r="C923" s="76" t="str">
        <x:f>IF(B923="","",TEXT(B923,"mmm yyyy"))</x:f>
      </x:c>
      <x:c r="D923" s="13"/>
      <x:c r="E923" s="13"/>
      <x:c r="F923" s="13"/>
      <x:c r="G923" s="13"/>
      <x:c r="H923" s="13"/>
      <x:c r="I923" s="77"/>
      <x:c r="J923" s="77"/>
      <x:c r="K923" s="78" t="str">
        <x:f>IF(AND(I923="",J923=""),"",N(I923)-N(J923))</x:f>
      </x:c>
      <x:c r="L923" s="13"/>
      <x:c r="M923" s="76" t="str">
        <x:f>IF(E923="","",XLOOKUP(E923,'Lists &amp; COA'!$L$47:$L$95,'Lists &amp; COA'!$M$47:$M$95,""))</x:f>
      </x:c>
      <x:c r="N923" s="76" t="str">
        <x:f>IF(M923="","",IFERROR(VLOOKUP(M923,'Lists &amp; COA'!$A$6:$C$39,2,FALSE),"Review"))</x:f>
      </x:c>
      <x:c r="O923" s="76" t="str">
        <x:f>IF(OR(B923="",E923=""),"",IF(M923="","Review",IF(L923="","Review",IF(L923=M923,"No","Yes"))))</x:f>
      </x:c>
      <x:c r="P923" s="13"/>
      <x:c r="Q923" s="13"/>
      <x:c r="R923" s="13"/>
      <x:c r="S923" s="13"/>
      <x:c r="T923" s="76" t="str">
        <x:f>IF(A923="","",IF(COUNTIF($A$7:$A$1006,A923)&gt;1,"Possible Duplicate","Unique"))</x:f>
      </x:c>
      <x:c r="U923" s="13"/>
      <x:c r="V923" s="13"/>
      <x:c r="W923" s="13"/>
      <x:c r="X923" s="14"/>
    </x:row>
    <x:row r="924">
      <x:c r="A924" s="13"/>
      <x:c r="B924" s="14"/>
      <x:c r="C924" s="76" t="str">
        <x:f>IF(B924="","",TEXT(B924,"mmm yyyy"))</x:f>
      </x:c>
      <x:c r="D924" s="13"/>
      <x:c r="E924" s="13"/>
      <x:c r="F924" s="13"/>
      <x:c r="G924" s="13"/>
      <x:c r="H924" s="13"/>
      <x:c r="I924" s="77"/>
      <x:c r="J924" s="77"/>
      <x:c r="K924" s="78" t="str">
        <x:f>IF(AND(I924="",J924=""),"",N(I924)-N(J924))</x:f>
      </x:c>
      <x:c r="L924" s="13"/>
      <x:c r="M924" s="76" t="str">
        <x:f>IF(E924="","",XLOOKUP(E924,'Lists &amp; COA'!$L$47:$L$95,'Lists &amp; COA'!$M$47:$M$95,""))</x:f>
      </x:c>
      <x:c r="N924" s="76" t="str">
        <x:f>IF(M924="","",IFERROR(VLOOKUP(M924,'Lists &amp; COA'!$A$6:$C$39,2,FALSE),"Review"))</x:f>
      </x:c>
      <x:c r="O924" s="76" t="str">
        <x:f>IF(OR(B924="",E924=""),"",IF(M924="","Review",IF(L924="","Review",IF(L924=M924,"No","Yes"))))</x:f>
      </x:c>
      <x:c r="P924" s="13"/>
      <x:c r="Q924" s="13"/>
      <x:c r="R924" s="13"/>
      <x:c r="S924" s="13"/>
      <x:c r="T924" s="76" t="str">
        <x:f>IF(A924="","",IF(COUNTIF($A$7:$A$1006,A924)&gt;1,"Possible Duplicate","Unique"))</x:f>
      </x:c>
      <x:c r="U924" s="13"/>
      <x:c r="V924" s="13"/>
      <x:c r="W924" s="13"/>
      <x:c r="X924" s="14"/>
    </x:row>
    <x:row r="925">
      <x:c r="A925" s="13"/>
      <x:c r="B925" s="14"/>
      <x:c r="C925" s="76" t="str">
        <x:f>IF(B925="","",TEXT(B925,"mmm yyyy"))</x:f>
      </x:c>
      <x:c r="D925" s="13"/>
      <x:c r="E925" s="13"/>
      <x:c r="F925" s="13"/>
      <x:c r="G925" s="13"/>
      <x:c r="H925" s="13"/>
      <x:c r="I925" s="77"/>
      <x:c r="J925" s="77"/>
      <x:c r="K925" s="78" t="str">
        <x:f>IF(AND(I925="",J925=""),"",N(I925)-N(J925))</x:f>
      </x:c>
      <x:c r="L925" s="13"/>
      <x:c r="M925" s="76" t="str">
        <x:f>IF(E925="","",XLOOKUP(E925,'Lists &amp; COA'!$L$47:$L$95,'Lists &amp; COA'!$M$47:$M$95,""))</x:f>
      </x:c>
      <x:c r="N925" s="76" t="str">
        <x:f>IF(M925="","",IFERROR(VLOOKUP(M925,'Lists &amp; COA'!$A$6:$C$39,2,FALSE),"Review"))</x:f>
      </x:c>
      <x:c r="O925" s="76" t="str">
        <x:f>IF(OR(B925="",E925=""),"",IF(M925="","Review",IF(L925="","Review",IF(L925=M925,"No","Yes"))))</x:f>
      </x:c>
      <x:c r="P925" s="13"/>
      <x:c r="Q925" s="13"/>
      <x:c r="R925" s="13"/>
      <x:c r="S925" s="13"/>
      <x:c r="T925" s="76" t="str">
        <x:f>IF(A925="","",IF(COUNTIF($A$7:$A$1006,A925)&gt;1,"Possible Duplicate","Unique"))</x:f>
      </x:c>
      <x:c r="U925" s="13"/>
      <x:c r="V925" s="13"/>
      <x:c r="W925" s="13"/>
      <x:c r="X925" s="14"/>
    </x:row>
    <x:row r="926">
      <x:c r="A926" s="13"/>
      <x:c r="B926" s="14"/>
      <x:c r="C926" s="76" t="str">
        <x:f>IF(B926="","",TEXT(B926,"mmm yyyy"))</x:f>
      </x:c>
      <x:c r="D926" s="13"/>
      <x:c r="E926" s="13"/>
      <x:c r="F926" s="13"/>
      <x:c r="G926" s="13"/>
      <x:c r="H926" s="13"/>
      <x:c r="I926" s="77"/>
      <x:c r="J926" s="77"/>
      <x:c r="K926" s="78" t="str">
        <x:f>IF(AND(I926="",J926=""),"",N(I926)-N(J926))</x:f>
      </x:c>
      <x:c r="L926" s="13"/>
      <x:c r="M926" s="76" t="str">
        <x:f>IF(E926="","",XLOOKUP(E926,'Lists &amp; COA'!$L$47:$L$95,'Lists &amp; COA'!$M$47:$M$95,""))</x:f>
      </x:c>
      <x:c r="N926" s="76" t="str">
        <x:f>IF(M926="","",IFERROR(VLOOKUP(M926,'Lists &amp; COA'!$A$6:$C$39,2,FALSE),"Review"))</x:f>
      </x:c>
      <x:c r="O926" s="76" t="str">
        <x:f>IF(OR(B926="",E926=""),"",IF(M926="","Review",IF(L926="","Review",IF(L926=M926,"No","Yes"))))</x:f>
      </x:c>
      <x:c r="P926" s="13"/>
      <x:c r="Q926" s="13"/>
      <x:c r="R926" s="13"/>
      <x:c r="S926" s="13"/>
      <x:c r="T926" s="76" t="str">
        <x:f>IF(A926="","",IF(COUNTIF($A$7:$A$1006,A926)&gt;1,"Possible Duplicate","Unique"))</x:f>
      </x:c>
      <x:c r="U926" s="13"/>
      <x:c r="V926" s="13"/>
      <x:c r="W926" s="13"/>
      <x:c r="X926" s="14"/>
    </x:row>
    <x:row r="927">
      <x:c r="A927" s="13"/>
      <x:c r="B927" s="14"/>
      <x:c r="C927" s="76" t="str">
        <x:f>IF(B927="","",TEXT(B927,"mmm yyyy"))</x:f>
      </x:c>
      <x:c r="D927" s="13"/>
      <x:c r="E927" s="13"/>
      <x:c r="F927" s="13"/>
      <x:c r="G927" s="13"/>
      <x:c r="H927" s="13"/>
      <x:c r="I927" s="77"/>
      <x:c r="J927" s="77"/>
      <x:c r="K927" s="78" t="str">
        <x:f>IF(AND(I927="",J927=""),"",N(I927)-N(J927))</x:f>
      </x:c>
      <x:c r="L927" s="13"/>
      <x:c r="M927" s="76" t="str">
        <x:f>IF(E927="","",XLOOKUP(E927,'Lists &amp; COA'!$L$47:$L$95,'Lists &amp; COA'!$M$47:$M$95,""))</x:f>
      </x:c>
      <x:c r="N927" s="76" t="str">
        <x:f>IF(M927="","",IFERROR(VLOOKUP(M927,'Lists &amp; COA'!$A$6:$C$39,2,FALSE),"Review"))</x:f>
      </x:c>
      <x:c r="O927" s="76" t="str">
        <x:f>IF(OR(B927="",E927=""),"",IF(M927="","Review",IF(L927="","Review",IF(L927=M927,"No","Yes"))))</x:f>
      </x:c>
      <x:c r="P927" s="13"/>
      <x:c r="Q927" s="13"/>
      <x:c r="R927" s="13"/>
      <x:c r="S927" s="13"/>
      <x:c r="T927" s="76" t="str">
        <x:f>IF(A927="","",IF(COUNTIF($A$7:$A$1006,A927)&gt;1,"Possible Duplicate","Unique"))</x:f>
      </x:c>
      <x:c r="U927" s="13"/>
      <x:c r="V927" s="13"/>
      <x:c r="W927" s="13"/>
      <x:c r="X927" s="14"/>
    </x:row>
    <x:row r="928">
      <x:c r="A928" s="13"/>
      <x:c r="B928" s="14"/>
      <x:c r="C928" s="76" t="str">
        <x:f>IF(B928="","",TEXT(B928,"mmm yyyy"))</x:f>
      </x:c>
      <x:c r="D928" s="13"/>
      <x:c r="E928" s="13"/>
      <x:c r="F928" s="13"/>
      <x:c r="G928" s="13"/>
      <x:c r="H928" s="13"/>
      <x:c r="I928" s="77"/>
      <x:c r="J928" s="77"/>
      <x:c r="K928" s="78" t="str">
        <x:f>IF(AND(I928="",J928=""),"",N(I928)-N(J928))</x:f>
      </x:c>
      <x:c r="L928" s="13"/>
      <x:c r="M928" s="76" t="str">
        <x:f>IF(E928="","",XLOOKUP(E928,'Lists &amp; COA'!$L$47:$L$95,'Lists &amp; COA'!$M$47:$M$95,""))</x:f>
      </x:c>
      <x:c r="N928" s="76" t="str">
        <x:f>IF(M928="","",IFERROR(VLOOKUP(M928,'Lists &amp; COA'!$A$6:$C$39,2,FALSE),"Review"))</x:f>
      </x:c>
      <x:c r="O928" s="76" t="str">
        <x:f>IF(OR(B928="",E928=""),"",IF(M928="","Review",IF(L928="","Review",IF(L928=M928,"No","Yes"))))</x:f>
      </x:c>
      <x:c r="P928" s="13"/>
      <x:c r="Q928" s="13"/>
      <x:c r="R928" s="13"/>
      <x:c r="S928" s="13"/>
      <x:c r="T928" s="76" t="str">
        <x:f>IF(A928="","",IF(COUNTIF($A$7:$A$1006,A928)&gt;1,"Possible Duplicate","Unique"))</x:f>
      </x:c>
      <x:c r="U928" s="13"/>
      <x:c r="V928" s="13"/>
      <x:c r="W928" s="13"/>
      <x:c r="X928" s="14"/>
    </x:row>
    <x:row r="929">
      <x:c r="A929" s="13"/>
      <x:c r="B929" s="14"/>
      <x:c r="C929" s="76" t="str">
        <x:f>IF(B929="","",TEXT(B929,"mmm yyyy"))</x:f>
      </x:c>
      <x:c r="D929" s="13"/>
      <x:c r="E929" s="13"/>
      <x:c r="F929" s="13"/>
      <x:c r="G929" s="13"/>
      <x:c r="H929" s="13"/>
      <x:c r="I929" s="77"/>
      <x:c r="J929" s="77"/>
      <x:c r="K929" s="78" t="str">
        <x:f>IF(AND(I929="",J929=""),"",N(I929)-N(J929))</x:f>
      </x:c>
      <x:c r="L929" s="13"/>
      <x:c r="M929" s="76" t="str">
        <x:f>IF(E929="","",XLOOKUP(E929,'Lists &amp; COA'!$L$47:$L$95,'Lists &amp; COA'!$M$47:$M$95,""))</x:f>
      </x:c>
      <x:c r="N929" s="76" t="str">
        <x:f>IF(M929="","",IFERROR(VLOOKUP(M929,'Lists &amp; COA'!$A$6:$C$39,2,FALSE),"Review"))</x:f>
      </x:c>
      <x:c r="O929" s="76" t="str">
        <x:f>IF(OR(B929="",E929=""),"",IF(M929="","Review",IF(L929="","Review",IF(L929=M929,"No","Yes"))))</x:f>
      </x:c>
      <x:c r="P929" s="13"/>
      <x:c r="Q929" s="13"/>
      <x:c r="R929" s="13"/>
      <x:c r="S929" s="13"/>
      <x:c r="T929" s="76" t="str">
        <x:f>IF(A929="","",IF(COUNTIF($A$7:$A$1006,A929)&gt;1,"Possible Duplicate","Unique"))</x:f>
      </x:c>
      <x:c r="U929" s="13"/>
      <x:c r="V929" s="13"/>
      <x:c r="W929" s="13"/>
      <x:c r="X929" s="14"/>
    </x:row>
    <x:row r="930">
      <x:c r="A930" s="13"/>
      <x:c r="B930" s="14"/>
      <x:c r="C930" s="76" t="str">
        <x:f>IF(B930="","",TEXT(B930,"mmm yyyy"))</x:f>
      </x:c>
      <x:c r="D930" s="13"/>
      <x:c r="E930" s="13"/>
      <x:c r="F930" s="13"/>
      <x:c r="G930" s="13"/>
      <x:c r="H930" s="13"/>
      <x:c r="I930" s="77"/>
      <x:c r="J930" s="77"/>
      <x:c r="K930" s="78" t="str">
        <x:f>IF(AND(I930="",J930=""),"",N(I930)-N(J930))</x:f>
      </x:c>
      <x:c r="L930" s="13"/>
      <x:c r="M930" s="76" t="str">
        <x:f>IF(E930="","",XLOOKUP(E930,'Lists &amp; COA'!$L$47:$L$95,'Lists &amp; COA'!$M$47:$M$95,""))</x:f>
      </x:c>
      <x:c r="N930" s="76" t="str">
        <x:f>IF(M930="","",IFERROR(VLOOKUP(M930,'Lists &amp; COA'!$A$6:$C$39,2,FALSE),"Review"))</x:f>
      </x:c>
      <x:c r="O930" s="76" t="str">
        <x:f>IF(OR(B930="",E930=""),"",IF(M930="","Review",IF(L930="","Review",IF(L930=M930,"No","Yes"))))</x:f>
      </x:c>
      <x:c r="P930" s="13"/>
      <x:c r="Q930" s="13"/>
      <x:c r="R930" s="13"/>
      <x:c r="S930" s="13"/>
      <x:c r="T930" s="76" t="str">
        <x:f>IF(A930="","",IF(COUNTIF($A$7:$A$1006,A930)&gt;1,"Possible Duplicate","Unique"))</x:f>
      </x:c>
      <x:c r="U930" s="13"/>
      <x:c r="V930" s="13"/>
      <x:c r="W930" s="13"/>
      <x:c r="X930" s="14"/>
    </x:row>
    <x:row r="931">
      <x:c r="A931" s="13"/>
      <x:c r="B931" s="14"/>
      <x:c r="C931" s="76" t="str">
        <x:f>IF(B931="","",TEXT(B931,"mmm yyyy"))</x:f>
      </x:c>
      <x:c r="D931" s="13"/>
      <x:c r="E931" s="13"/>
      <x:c r="F931" s="13"/>
      <x:c r="G931" s="13"/>
      <x:c r="H931" s="13"/>
      <x:c r="I931" s="77"/>
      <x:c r="J931" s="77"/>
      <x:c r="K931" s="78" t="str">
        <x:f>IF(AND(I931="",J931=""),"",N(I931)-N(J931))</x:f>
      </x:c>
      <x:c r="L931" s="13"/>
      <x:c r="M931" s="76" t="str">
        <x:f>IF(E931="","",XLOOKUP(E931,'Lists &amp; COA'!$L$47:$L$95,'Lists &amp; COA'!$M$47:$M$95,""))</x:f>
      </x:c>
      <x:c r="N931" s="76" t="str">
        <x:f>IF(M931="","",IFERROR(VLOOKUP(M931,'Lists &amp; COA'!$A$6:$C$39,2,FALSE),"Review"))</x:f>
      </x:c>
      <x:c r="O931" s="76" t="str">
        <x:f>IF(OR(B931="",E931=""),"",IF(M931="","Review",IF(L931="","Review",IF(L931=M931,"No","Yes"))))</x:f>
      </x:c>
      <x:c r="P931" s="13"/>
      <x:c r="Q931" s="13"/>
      <x:c r="R931" s="13"/>
      <x:c r="S931" s="13"/>
      <x:c r="T931" s="76" t="str">
        <x:f>IF(A931="","",IF(COUNTIF($A$7:$A$1006,A931)&gt;1,"Possible Duplicate","Unique"))</x:f>
      </x:c>
      <x:c r="U931" s="13"/>
      <x:c r="V931" s="13"/>
      <x:c r="W931" s="13"/>
      <x:c r="X931" s="14"/>
    </x:row>
    <x:row r="932">
      <x:c r="A932" s="13"/>
      <x:c r="B932" s="14"/>
      <x:c r="C932" s="76" t="str">
        <x:f>IF(B932="","",TEXT(B932,"mmm yyyy"))</x:f>
      </x:c>
      <x:c r="D932" s="13"/>
      <x:c r="E932" s="13"/>
      <x:c r="F932" s="13"/>
      <x:c r="G932" s="13"/>
      <x:c r="H932" s="13"/>
      <x:c r="I932" s="77"/>
      <x:c r="J932" s="77"/>
      <x:c r="K932" s="78" t="str">
        <x:f>IF(AND(I932="",J932=""),"",N(I932)-N(J932))</x:f>
      </x:c>
      <x:c r="L932" s="13"/>
      <x:c r="M932" s="76" t="str">
        <x:f>IF(E932="","",XLOOKUP(E932,'Lists &amp; COA'!$L$47:$L$95,'Lists &amp; COA'!$M$47:$M$95,""))</x:f>
      </x:c>
      <x:c r="N932" s="76" t="str">
        <x:f>IF(M932="","",IFERROR(VLOOKUP(M932,'Lists &amp; COA'!$A$6:$C$39,2,FALSE),"Review"))</x:f>
      </x:c>
      <x:c r="O932" s="76" t="str">
        <x:f>IF(OR(B932="",E932=""),"",IF(M932="","Review",IF(L932="","Review",IF(L932=M932,"No","Yes"))))</x:f>
      </x:c>
      <x:c r="P932" s="13"/>
      <x:c r="Q932" s="13"/>
      <x:c r="R932" s="13"/>
      <x:c r="S932" s="13"/>
      <x:c r="T932" s="76" t="str">
        <x:f>IF(A932="","",IF(COUNTIF($A$7:$A$1006,A932)&gt;1,"Possible Duplicate","Unique"))</x:f>
      </x:c>
      <x:c r="U932" s="13"/>
      <x:c r="V932" s="13"/>
      <x:c r="W932" s="13"/>
      <x:c r="X932" s="14"/>
    </x:row>
    <x:row r="933">
      <x:c r="A933" s="13"/>
      <x:c r="B933" s="14"/>
      <x:c r="C933" s="76" t="str">
        <x:f>IF(B933="","",TEXT(B933,"mmm yyyy"))</x:f>
      </x:c>
      <x:c r="D933" s="13"/>
      <x:c r="E933" s="13"/>
      <x:c r="F933" s="13"/>
      <x:c r="G933" s="13"/>
      <x:c r="H933" s="13"/>
      <x:c r="I933" s="77"/>
      <x:c r="J933" s="77"/>
      <x:c r="K933" s="78" t="str">
        <x:f>IF(AND(I933="",J933=""),"",N(I933)-N(J933))</x:f>
      </x:c>
      <x:c r="L933" s="13"/>
      <x:c r="M933" s="76" t="str">
        <x:f>IF(E933="","",XLOOKUP(E933,'Lists &amp; COA'!$L$47:$L$95,'Lists &amp; COA'!$M$47:$M$95,""))</x:f>
      </x:c>
      <x:c r="N933" s="76" t="str">
        <x:f>IF(M933="","",IFERROR(VLOOKUP(M933,'Lists &amp; COA'!$A$6:$C$39,2,FALSE),"Review"))</x:f>
      </x:c>
      <x:c r="O933" s="76" t="str">
        <x:f>IF(OR(B933="",E933=""),"",IF(M933="","Review",IF(L933="","Review",IF(L933=M933,"No","Yes"))))</x:f>
      </x:c>
      <x:c r="P933" s="13"/>
      <x:c r="Q933" s="13"/>
      <x:c r="R933" s="13"/>
      <x:c r="S933" s="13"/>
      <x:c r="T933" s="76" t="str">
        <x:f>IF(A933="","",IF(COUNTIF($A$7:$A$1006,A933)&gt;1,"Possible Duplicate","Unique"))</x:f>
      </x:c>
      <x:c r="U933" s="13"/>
      <x:c r="V933" s="13"/>
      <x:c r="W933" s="13"/>
      <x:c r="X933" s="14"/>
    </x:row>
    <x:row r="934">
      <x:c r="A934" s="13"/>
      <x:c r="B934" s="14"/>
      <x:c r="C934" s="76" t="str">
        <x:f>IF(B934="","",TEXT(B934,"mmm yyyy"))</x:f>
      </x:c>
      <x:c r="D934" s="13"/>
      <x:c r="E934" s="13"/>
      <x:c r="F934" s="13"/>
      <x:c r="G934" s="13"/>
      <x:c r="H934" s="13"/>
      <x:c r="I934" s="77"/>
      <x:c r="J934" s="77"/>
      <x:c r="K934" s="78" t="str">
        <x:f>IF(AND(I934="",J934=""),"",N(I934)-N(J934))</x:f>
      </x:c>
      <x:c r="L934" s="13"/>
      <x:c r="M934" s="76" t="str">
        <x:f>IF(E934="","",XLOOKUP(E934,'Lists &amp; COA'!$L$47:$L$95,'Lists &amp; COA'!$M$47:$M$95,""))</x:f>
      </x:c>
      <x:c r="N934" s="76" t="str">
        <x:f>IF(M934="","",IFERROR(VLOOKUP(M934,'Lists &amp; COA'!$A$6:$C$39,2,FALSE),"Review"))</x:f>
      </x:c>
      <x:c r="O934" s="76" t="str">
        <x:f>IF(OR(B934="",E934=""),"",IF(M934="","Review",IF(L934="","Review",IF(L934=M934,"No","Yes"))))</x:f>
      </x:c>
      <x:c r="P934" s="13"/>
      <x:c r="Q934" s="13"/>
      <x:c r="R934" s="13"/>
      <x:c r="S934" s="13"/>
      <x:c r="T934" s="76" t="str">
        <x:f>IF(A934="","",IF(COUNTIF($A$7:$A$1006,A934)&gt;1,"Possible Duplicate","Unique"))</x:f>
      </x:c>
      <x:c r="U934" s="13"/>
      <x:c r="V934" s="13"/>
      <x:c r="W934" s="13"/>
      <x:c r="X934" s="14"/>
    </x:row>
    <x:row r="935">
      <x:c r="A935" s="13"/>
      <x:c r="B935" s="14"/>
      <x:c r="C935" s="76" t="str">
        <x:f>IF(B935="","",TEXT(B935,"mmm yyyy"))</x:f>
      </x:c>
      <x:c r="D935" s="13"/>
      <x:c r="E935" s="13"/>
      <x:c r="F935" s="13"/>
      <x:c r="G935" s="13"/>
      <x:c r="H935" s="13"/>
      <x:c r="I935" s="77"/>
      <x:c r="J935" s="77"/>
      <x:c r="K935" s="78" t="str">
        <x:f>IF(AND(I935="",J935=""),"",N(I935)-N(J935))</x:f>
      </x:c>
      <x:c r="L935" s="13"/>
      <x:c r="M935" s="76" t="str">
        <x:f>IF(E935="","",XLOOKUP(E935,'Lists &amp; COA'!$L$47:$L$95,'Lists &amp; COA'!$M$47:$M$95,""))</x:f>
      </x:c>
      <x:c r="N935" s="76" t="str">
        <x:f>IF(M935="","",IFERROR(VLOOKUP(M935,'Lists &amp; COA'!$A$6:$C$39,2,FALSE),"Review"))</x:f>
      </x:c>
      <x:c r="O935" s="76" t="str">
        <x:f>IF(OR(B935="",E935=""),"",IF(M935="","Review",IF(L935="","Review",IF(L935=M935,"No","Yes"))))</x:f>
      </x:c>
      <x:c r="P935" s="13"/>
      <x:c r="Q935" s="13"/>
      <x:c r="R935" s="13"/>
      <x:c r="S935" s="13"/>
      <x:c r="T935" s="76" t="str">
        <x:f>IF(A935="","",IF(COUNTIF($A$7:$A$1006,A935)&gt;1,"Possible Duplicate","Unique"))</x:f>
      </x:c>
      <x:c r="U935" s="13"/>
      <x:c r="V935" s="13"/>
      <x:c r="W935" s="13"/>
      <x:c r="X935" s="14"/>
    </x:row>
    <x:row r="936">
      <x:c r="A936" s="13"/>
      <x:c r="B936" s="14"/>
      <x:c r="C936" s="76" t="str">
        <x:f>IF(B936="","",TEXT(B936,"mmm yyyy"))</x:f>
      </x:c>
      <x:c r="D936" s="13"/>
      <x:c r="E936" s="13"/>
      <x:c r="F936" s="13"/>
      <x:c r="G936" s="13"/>
      <x:c r="H936" s="13"/>
      <x:c r="I936" s="77"/>
      <x:c r="J936" s="77"/>
      <x:c r="K936" s="78" t="str">
        <x:f>IF(AND(I936="",J936=""),"",N(I936)-N(J936))</x:f>
      </x:c>
      <x:c r="L936" s="13"/>
      <x:c r="M936" s="76" t="str">
        <x:f>IF(E936="","",XLOOKUP(E936,'Lists &amp; COA'!$L$47:$L$95,'Lists &amp; COA'!$M$47:$M$95,""))</x:f>
      </x:c>
      <x:c r="N936" s="76" t="str">
        <x:f>IF(M936="","",IFERROR(VLOOKUP(M936,'Lists &amp; COA'!$A$6:$C$39,2,FALSE),"Review"))</x:f>
      </x:c>
      <x:c r="O936" s="76" t="str">
        <x:f>IF(OR(B936="",E936=""),"",IF(M936="","Review",IF(L936="","Review",IF(L936=M936,"No","Yes"))))</x:f>
      </x:c>
      <x:c r="P936" s="13"/>
      <x:c r="Q936" s="13"/>
      <x:c r="R936" s="13"/>
      <x:c r="S936" s="13"/>
      <x:c r="T936" s="76" t="str">
        <x:f>IF(A936="","",IF(COUNTIF($A$7:$A$1006,A936)&gt;1,"Possible Duplicate","Unique"))</x:f>
      </x:c>
      <x:c r="U936" s="13"/>
      <x:c r="V936" s="13"/>
      <x:c r="W936" s="13"/>
      <x:c r="X936" s="14"/>
    </x:row>
    <x:row r="937">
      <x:c r="A937" s="13"/>
      <x:c r="B937" s="14"/>
      <x:c r="C937" s="76" t="str">
        <x:f>IF(B937="","",TEXT(B937,"mmm yyyy"))</x:f>
      </x:c>
      <x:c r="D937" s="13"/>
      <x:c r="E937" s="13"/>
      <x:c r="F937" s="13"/>
      <x:c r="G937" s="13"/>
      <x:c r="H937" s="13"/>
      <x:c r="I937" s="77"/>
      <x:c r="J937" s="77"/>
      <x:c r="K937" s="78" t="str">
        <x:f>IF(AND(I937="",J937=""),"",N(I937)-N(J937))</x:f>
      </x:c>
      <x:c r="L937" s="13"/>
      <x:c r="M937" s="76" t="str">
        <x:f>IF(E937="","",XLOOKUP(E937,'Lists &amp; COA'!$L$47:$L$95,'Lists &amp; COA'!$M$47:$M$95,""))</x:f>
      </x:c>
      <x:c r="N937" s="76" t="str">
        <x:f>IF(M937="","",IFERROR(VLOOKUP(M937,'Lists &amp; COA'!$A$6:$C$39,2,FALSE),"Review"))</x:f>
      </x:c>
      <x:c r="O937" s="76" t="str">
        <x:f>IF(OR(B937="",E937=""),"",IF(M937="","Review",IF(L937="","Review",IF(L937=M937,"No","Yes"))))</x:f>
      </x:c>
      <x:c r="P937" s="13"/>
      <x:c r="Q937" s="13"/>
      <x:c r="R937" s="13"/>
      <x:c r="S937" s="13"/>
      <x:c r="T937" s="76" t="str">
        <x:f>IF(A937="","",IF(COUNTIF($A$7:$A$1006,A937)&gt;1,"Possible Duplicate","Unique"))</x:f>
      </x:c>
      <x:c r="U937" s="13"/>
      <x:c r="V937" s="13"/>
      <x:c r="W937" s="13"/>
      <x:c r="X937" s="14"/>
    </x:row>
    <x:row r="938">
      <x:c r="A938" s="13"/>
      <x:c r="B938" s="14"/>
      <x:c r="C938" s="76" t="str">
        <x:f>IF(B938="","",TEXT(B938,"mmm yyyy"))</x:f>
      </x:c>
      <x:c r="D938" s="13"/>
      <x:c r="E938" s="13"/>
      <x:c r="F938" s="13"/>
      <x:c r="G938" s="13"/>
      <x:c r="H938" s="13"/>
      <x:c r="I938" s="77"/>
      <x:c r="J938" s="77"/>
      <x:c r="K938" s="78" t="str">
        <x:f>IF(AND(I938="",J938=""),"",N(I938)-N(J938))</x:f>
      </x:c>
      <x:c r="L938" s="13"/>
      <x:c r="M938" s="76" t="str">
        <x:f>IF(E938="","",XLOOKUP(E938,'Lists &amp; COA'!$L$47:$L$95,'Lists &amp; COA'!$M$47:$M$95,""))</x:f>
      </x:c>
      <x:c r="N938" s="76" t="str">
        <x:f>IF(M938="","",IFERROR(VLOOKUP(M938,'Lists &amp; COA'!$A$6:$C$39,2,FALSE),"Review"))</x:f>
      </x:c>
      <x:c r="O938" s="76" t="str">
        <x:f>IF(OR(B938="",E938=""),"",IF(M938="","Review",IF(L938="","Review",IF(L938=M938,"No","Yes"))))</x:f>
      </x:c>
      <x:c r="P938" s="13"/>
      <x:c r="Q938" s="13"/>
      <x:c r="R938" s="13"/>
      <x:c r="S938" s="13"/>
      <x:c r="T938" s="76" t="str">
        <x:f>IF(A938="","",IF(COUNTIF($A$7:$A$1006,A938)&gt;1,"Possible Duplicate","Unique"))</x:f>
      </x:c>
      <x:c r="U938" s="13"/>
      <x:c r="V938" s="13"/>
      <x:c r="W938" s="13"/>
      <x:c r="X938" s="14"/>
    </x:row>
    <x:row r="939">
      <x:c r="A939" s="13"/>
      <x:c r="B939" s="14"/>
      <x:c r="C939" s="76" t="str">
        <x:f>IF(B939="","",TEXT(B939,"mmm yyyy"))</x:f>
      </x:c>
      <x:c r="D939" s="13"/>
      <x:c r="E939" s="13"/>
      <x:c r="F939" s="13"/>
      <x:c r="G939" s="13"/>
      <x:c r="H939" s="13"/>
      <x:c r="I939" s="77"/>
      <x:c r="J939" s="77"/>
      <x:c r="K939" s="78" t="str">
        <x:f>IF(AND(I939="",J939=""),"",N(I939)-N(J939))</x:f>
      </x:c>
      <x:c r="L939" s="13"/>
      <x:c r="M939" s="76" t="str">
        <x:f>IF(E939="","",XLOOKUP(E939,'Lists &amp; COA'!$L$47:$L$95,'Lists &amp; COA'!$M$47:$M$95,""))</x:f>
      </x:c>
      <x:c r="N939" s="76" t="str">
        <x:f>IF(M939="","",IFERROR(VLOOKUP(M939,'Lists &amp; COA'!$A$6:$C$39,2,FALSE),"Review"))</x:f>
      </x:c>
      <x:c r="O939" s="76" t="str">
        <x:f>IF(OR(B939="",E939=""),"",IF(M939="","Review",IF(L939="","Review",IF(L939=M939,"No","Yes"))))</x:f>
      </x:c>
      <x:c r="P939" s="13"/>
      <x:c r="Q939" s="13"/>
      <x:c r="R939" s="13"/>
      <x:c r="S939" s="13"/>
      <x:c r="T939" s="76" t="str">
        <x:f>IF(A939="","",IF(COUNTIF($A$7:$A$1006,A939)&gt;1,"Possible Duplicate","Unique"))</x:f>
      </x:c>
      <x:c r="U939" s="13"/>
      <x:c r="V939" s="13"/>
      <x:c r="W939" s="13"/>
      <x:c r="X939" s="14"/>
    </x:row>
    <x:row r="940">
      <x:c r="A940" s="13"/>
      <x:c r="B940" s="14"/>
      <x:c r="C940" s="76" t="str">
        <x:f>IF(B940="","",TEXT(B940,"mmm yyyy"))</x:f>
      </x:c>
      <x:c r="D940" s="13"/>
      <x:c r="E940" s="13"/>
      <x:c r="F940" s="13"/>
      <x:c r="G940" s="13"/>
      <x:c r="H940" s="13"/>
      <x:c r="I940" s="77"/>
      <x:c r="J940" s="77"/>
      <x:c r="K940" s="78" t="str">
        <x:f>IF(AND(I940="",J940=""),"",N(I940)-N(J940))</x:f>
      </x:c>
      <x:c r="L940" s="13"/>
      <x:c r="M940" s="76" t="str">
        <x:f>IF(E940="","",XLOOKUP(E940,'Lists &amp; COA'!$L$47:$L$95,'Lists &amp; COA'!$M$47:$M$95,""))</x:f>
      </x:c>
      <x:c r="N940" s="76" t="str">
        <x:f>IF(M940="","",IFERROR(VLOOKUP(M940,'Lists &amp; COA'!$A$6:$C$39,2,FALSE),"Review"))</x:f>
      </x:c>
      <x:c r="O940" s="76" t="str">
        <x:f>IF(OR(B940="",E940=""),"",IF(M940="","Review",IF(L940="","Review",IF(L940=M940,"No","Yes"))))</x:f>
      </x:c>
      <x:c r="P940" s="13"/>
      <x:c r="Q940" s="13"/>
      <x:c r="R940" s="13"/>
      <x:c r="S940" s="13"/>
      <x:c r="T940" s="76" t="str">
        <x:f>IF(A940="","",IF(COUNTIF($A$7:$A$1006,A940)&gt;1,"Possible Duplicate","Unique"))</x:f>
      </x:c>
      <x:c r="U940" s="13"/>
      <x:c r="V940" s="13"/>
      <x:c r="W940" s="13"/>
      <x:c r="X940" s="14"/>
    </x:row>
    <x:row r="941">
      <x:c r="A941" s="13"/>
      <x:c r="B941" s="14"/>
      <x:c r="C941" s="76" t="str">
        <x:f>IF(B941="","",TEXT(B941,"mmm yyyy"))</x:f>
      </x:c>
      <x:c r="D941" s="13"/>
      <x:c r="E941" s="13"/>
      <x:c r="F941" s="13"/>
      <x:c r="G941" s="13"/>
      <x:c r="H941" s="13"/>
      <x:c r="I941" s="77"/>
      <x:c r="J941" s="77"/>
      <x:c r="K941" s="78" t="str">
        <x:f>IF(AND(I941="",J941=""),"",N(I941)-N(J941))</x:f>
      </x:c>
      <x:c r="L941" s="13"/>
      <x:c r="M941" s="76" t="str">
        <x:f>IF(E941="","",XLOOKUP(E941,'Lists &amp; COA'!$L$47:$L$95,'Lists &amp; COA'!$M$47:$M$95,""))</x:f>
      </x:c>
      <x:c r="N941" s="76" t="str">
        <x:f>IF(M941="","",IFERROR(VLOOKUP(M941,'Lists &amp; COA'!$A$6:$C$39,2,FALSE),"Review"))</x:f>
      </x:c>
      <x:c r="O941" s="76" t="str">
        <x:f>IF(OR(B941="",E941=""),"",IF(M941="","Review",IF(L941="","Review",IF(L941=M941,"No","Yes"))))</x:f>
      </x:c>
      <x:c r="P941" s="13"/>
      <x:c r="Q941" s="13"/>
      <x:c r="R941" s="13"/>
      <x:c r="S941" s="13"/>
      <x:c r="T941" s="76" t="str">
        <x:f>IF(A941="","",IF(COUNTIF($A$7:$A$1006,A941)&gt;1,"Possible Duplicate","Unique"))</x:f>
      </x:c>
      <x:c r="U941" s="13"/>
      <x:c r="V941" s="13"/>
      <x:c r="W941" s="13"/>
      <x:c r="X941" s="14"/>
    </x:row>
    <x:row r="942">
      <x:c r="A942" s="13"/>
      <x:c r="B942" s="14"/>
      <x:c r="C942" s="76" t="str">
        <x:f>IF(B942="","",TEXT(B942,"mmm yyyy"))</x:f>
      </x:c>
      <x:c r="D942" s="13"/>
      <x:c r="E942" s="13"/>
      <x:c r="F942" s="13"/>
      <x:c r="G942" s="13"/>
      <x:c r="H942" s="13"/>
      <x:c r="I942" s="77"/>
      <x:c r="J942" s="77"/>
      <x:c r="K942" s="78" t="str">
        <x:f>IF(AND(I942="",J942=""),"",N(I942)-N(J942))</x:f>
      </x:c>
      <x:c r="L942" s="13"/>
      <x:c r="M942" s="76" t="str">
        <x:f>IF(E942="","",XLOOKUP(E942,'Lists &amp; COA'!$L$47:$L$95,'Lists &amp; COA'!$M$47:$M$95,""))</x:f>
      </x:c>
      <x:c r="N942" s="76" t="str">
        <x:f>IF(M942="","",IFERROR(VLOOKUP(M942,'Lists &amp; COA'!$A$6:$C$39,2,FALSE),"Review"))</x:f>
      </x:c>
      <x:c r="O942" s="76" t="str">
        <x:f>IF(OR(B942="",E942=""),"",IF(M942="","Review",IF(L942="","Review",IF(L942=M942,"No","Yes"))))</x:f>
      </x:c>
      <x:c r="P942" s="13"/>
      <x:c r="Q942" s="13"/>
      <x:c r="R942" s="13"/>
      <x:c r="S942" s="13"/>
      <x:c r="T942" s="76" t="str">
        <x:f>IF(A942="","",IF(COUNTIF($A$7:$A$1006,A942)&gt;1,"Possible Duplicate","Unique"))</x:f>
      </x:c>
      <x:c r="U942" s="13"/>
      <x:c r="V942" s="13"/>
      <x:c r="W942" s="13"/>
      <x:c r="X942" s="14"/>
    </x:row>
    <x:row r="943">
      <x:c r="A943" s="13"/>
      <x:c r="B943" s="14"/>
      <x:c r="C943" s="76" t="str">
        <x:f>IF(B943="","",TEXT(B943,"mmm yyyy"))</x:f>
      </x:c>
      <x:c r="D943" s="13"/>
      <x:c r="E943" s="13"/>
      <x:c r="F943" s="13"/>
      <x:c r="G943" s="13"/>
      <x:c r="H943" s="13"/>
      <x:c r="I943" s="77"/>
      <x:c r="J943" s="77"/>
      <x:c r="K943" s="78" t="str">
        <x:f>IF(AND(I943="",J943=""),"",N(I943)-N(J943))</x:f>
      </x:c>
      <x:c r="L943" s="13"/>
      <x:c r="M943" s="76" t="str">
        <x:f>IF(E943="","",XLOOKUP(E943,'Lists &amp; COA'!$L$47:$L$95,'Lists &amp; COA'!$M$47:$M$95,""))</x:f>
      </x:c>
      <x:c r="N943" s="76" t="str">
        <x:f>IF(M943="","",IFERROR(VLOOKUP(M943,'Lists &amp; COA'!$A$6:$C$39,2,FALSE),"Review"))</x:f>
      </x:c>
      <x:c r="O943" s="76" t="str">
        <x:f>IF(OR(B943="",E943=""),"",IF(M943="","Review",IF(L943="","Review",IF(L943=M943,"No","Yes"))))</x:f>
      </x:c>
      <x:c r="P943" s="13"/>
      <x:c r="Q943" s="13"/>
      <x:c r="R943" s="13"/>
      <x:c r="S943" s="13"/>
      <x:c r="T943" s="76" t="str">
        <x:f>IF(A943="","",IF(COUNTIF($A$7:$A$1006,A943)&gt;1,"Possible Duplicate","Unique"))</x:f>
      </x:c>
      <x:c r="U943" s="13"/>
      <x:c r="V943" s="13"/>
      <x:c r="W943" s="13"/>
      <x:c r="X943" s="14"/>
    </x:row>
    <x:row r="944">
      <x:c r="A944" s="13"/>
      <x:c r="B944" s="14"/>
      <x:c r="C944" s="76" t="str">
        <x:f>IF(B944="","",TEXT(B944,"mmm yyyy"))</x:f>
      </x:c>
      <x:c r="D944" s="13"/>
      <x:c r="E944" s="13"/>
      <x:c r="F944" s="13"/>
      <x:c r="G944" s="13"/>
      <x:c r="H944" s="13"/>
      <x:c r="I944" s="77"/>
      <x:c r="J944" s="77"/>
      <x:c r="K944" s="78" t="str">
        <x:f>IF(AND(I944="",J944=""),"",N(I944)-N(J944))</x:f>
      </x:c>
      <x:c r="L944" s="13"/>
      <x:c r="M944" s="76" t="str">
        <x:f>IF(E944="","",XLOOKUP(E944,'Lists &amp; COA'!$L$47:$L$95,'Lists &amp; COA'!$M$47:$M$95,""))</x:f>
      </x:c>
      <x:c r="N944" s="76" t="str">
        <x:f>IF(M944="","",IFERROR(VLOOKUP(M944,'Lists &amp; COA'!$A$6:$C$39,2,FALSE),"Review"))</x:f>
      </x:c>
      <x:c r="O944" s="76" t="str">
        <x:f>IF(OR(B944="",E944=""),"",IF(M944="","Review",IF(L944="","Review",IF(L944=M944,"No","Yes"))))</x:f>
      </x:c>
      <x:c r="P944" s="13"/>
      <x:c r="Q944" s="13"/>
      <x:c r="R944" s="13"/>
      <x:c r="S944" s="13"/>
      <x:c r="T944" s="76" t="str">
        <x:f>IF(A944="","",IF(COUNTIF($A$7:$A$1006,A944)&gt;1,"Possible Duplicate","Unique"))</x:f>
      </x:c>
      <x:c r="U944" s="13"/>
      <x:c r="V944" s="13"/>
      <x:c r="W944" s="13"/>
      <x:c r="X944" s="14"/>
    </x:row>
    <x:row r="945">
      <x:c r="A945" s="13"/>
      <x:c r="B945" s="14"/>
      <x:c r="C945" s="76" t="str">
        <x:f>IF(B945="","",TEXT(B945,"mmm yyyy"))</x:f>
      </x:c>
      <x:c r="D945" s="13"/>
      <x:c r="E945" s="13"/>
      <x:c r="F945" s="13"/>
      <x:c r="G945" s="13"/>
      <x:c r="H945" s="13"/>
      <x:c r="I945" s="77"/>
      <x:c r="J945" s="77"/>
      <x:c r="K945" s="78" t="str">
        <x:f>IF(AND(I945="",J945=""),"",N(I945)-N(J945))</x:f>
      </x:c>
      <x:c r="L945" s="13"/>
      <x:c r="M945" s="76" t="str">
        <x:f>IF(E945="","",XLOOKUP(E945,'Lists &amp; COA'!$L$47:$L$95,'Lists &amp; COA'!$M$47:$M$95,""))</x:f>
      </x:c>
      <x:c r="N945" s="76" t="str">
        <x:f>IF(M945="","",IFERROR(VLOOKUP(M945,'Lists &amp; COA'!$A$6:$C$39,2,FALSE),"Review"))</x:f>
      </x:c>
      <x:c r="O945" s="76" t="str">
        <x:f>IF(OR(B945="",E945=""),"",IF(M945="","Review",IF(L945="","Review",IF(L945=M945,"No","Yes"))))</x:f>
      </x:c>
      <x:c r="P945" s="13"/>
      <x:c r="Q945" s="13"/>
      <x:c r="R945" s="13"/>
      <x:c r="S945" s="13"/>
      <x:c r="T945" s="76" t="str">
        <x:f>IF(A945="","",IF(COUNTIF($A$7:$A$1006,A945)&gt;1,"Possible Duplicate","Unique"))</x:f>
      </x:c>
      <x:c r="U945" s="13"/>
      <x:c r="V945" s="13"/>
      <x:c r="W945" s="13"/>
      <x:c r="X945" s="14"/>
    </x:row>
    <x:row r="946">
      <x:c r="A946" s="13"/>
      <x:c r="B946" s="14"/>
      <x:c r="C946" s="76" t="str">
        <x:f>IF(B946="","",TEXT(B946,"mmm yyyy"))</x:f>
      </x:c>
      <x:c r="D946" s="13"/>
      <x:c r="E946" s="13"/>
      <x:c r="F946" s="13"/>
      <x:c r="G946" s="13"/>
      <x:c r="H946" s="13"/>
      <x:c r="I946" s="77"/>
      <x:c r="J946" s="77"/>
      <x:c r="K946" s="78" t="str">
        <x:f>IF(AND(I946="",J946=""),"",N(I946)-N(J946))</x:f>
      </x:c>
      <x:c r="L946" s="13"/>
      <x:c r="M946" s="76" t="str">
        <x:f>IF(E946="","",XLOOKUP(E946,'Lists &amp; COA'!$L$47:$L$95,'Lists &amp; COA'!$M$47:$M$95,""))</x:f>
      </x:c>
      <x:c r="N946" s="76" t="str">
        <x:f>IF(M946="","",IFERROR(VLOOKUP(M946,'Lists &amp; COA'!$A$6:$C$39,2,FALSE),"Review"))</x:f>
      </x:c>
      <x:c r="O946" s="76" t="str">
        <x:f>IF(OR(B946="",E946=""),"",IF(M946="","Review",IF(L946="","Review",IF(L946=M946,"No","Yes"))))</x:f>
      </x:c>
      <x:c r="P946" s="13"/>
      <x:c r="Q946" s="13"/>
      <x:c r="R946" s="13"/>
      <x:c r="S946" s="13"/>
      <x:c r="T946" s="76" t="str">
        <x:f>IF(A946="","",IF(COUNTIF($A$7:$A$1006,A946)&gt;1,"Possible Duplicate","Unique"))</x:f>
      </x:c>
      <x:c r="U946" s="13"/>
      <x:c r="V946" s="13"/>
      <x:c r="W946" s="13"/>
      <x:c r="X946" s="14"/>
    </x:row>
    <x:row r="947">
      <x:c r="A947" s="13"/>
      <x:c r="B947" s="14"/>
      <x:c r="C947" s="76" t="str">
        <x:f>IF(B947="","",TEXT(B947,"mmm yyyy"))</x:f>
      </x:c>
      <x:c r="D947" s="13"/>
      <x:c r="E947" s="13"/>
      <x:c r="F947" s="13"/>
      <x:c r="G947" s="13"/>
      <x:c r="H947" s="13"/>
      <x:c r="I947" s="77"/>
      <x:c r="J947" s="77"/>
      <x:c r="K947" s="78" t="str">
        <x:f>IF(AND(I947="",J947=""),"",N(I947)-N(J947))</x:f>
      </x:c>
      <x:c r="L947" s="13"/>
      <x:c r="M947" s="76" t="str">
        <x:f>IF(E947="","",XLOOKUP(E947,'Lists &amp; COA'!$L$47:$L$95,'Lists &amp; COA'!$M$47:$M$95,""))</x:f>
      </x:c>
      <x:c r="N947" s="76" t="str">
        <x:f>IF(M947="","",IFERROR(VLOOKUP(M947,'Lists &amp; COA'!$A$6:$C$39,2,FALSE),"Review"))</x:f>
      </x:c>
      <x:c r="O947" s="76" t="str">
        <x:f>IF(OR(B947="",E947=""),"",IF(M947="","Review",IF(L947="","Review",IF(L947=M947,"No","Yes"))))</x:f>
      </x:c>
      <x:c r="P947" s="13"/>
      <x:c r="Q947" s="13"/>
      <x:c r="R947" s="13"/>
      <x:c r="S947" s="13"/>
      <x:c r="T947" s="76" t="str">
        <x:f>IF(A947="","",IF(COUNTIF($A$7:$A$1006,A947)&gt;1,"Possible Duplicate","Unique"))</x:f>
      </x:c>
      <x:c r="U947" s="13"/>
      <x:c r="V947" s="13"/>
      <x:c r="W947" s="13"/>
      <x:c r="X947" s="14"/>
    </x:row>
    <x:row r="948">
      <x:c r="A948" s="13"/>
      <x:c r="B948" s="14"/>
      <x:c r="C948" s="76" t="str">
        <x:f>IF(B948="","",TEXT(B948,"mmm yyyy"))</x:f>
      </x:c>
      <x:c r="D948" s="13"/>
      <x:c r="E948" s="13"/>
      <x:c r="F948" s="13"/>
      <x:c r="G948" s="13"/>
      <x:c r="H948" s="13"/>
      <x:c r="I948" s="77"/>
      <x:c r="J948" s="77"/>
      <x:c r="K948" s="78" t="str">
        <x:f>IF(AND(I948="",J948=""),"",N(I948)-N(J948))</x:f>
      </x:c>
      <x:c r="L948" s="13"/>
      <x:c r="M948" s="76" t="str">
        <x:f>IF(E948="","",XLOOKUP(E948,'Lists &amp; COA'!$L$47:$L$95,'Lists &amp; COA'!$M$47:$M$95,""))</x:f>
      </x:c>
      <x:c r="N948" s="76" t="str">
        <x:f>IF(M948="","",IFERROR(VLOOKUP(M948,'Lists &amp; COA'!$A$6:$C$39,2,FALSE),"Review"))</x:f>
      </x:c>
      <x:c r="O948" s="76" t="str">
        <x:f>IF(OR(B948="",E948=""),"",IF(M948="","Review",IF(L948="","Review",IF(L948=M948,"No","Yes"))))</x:f>
      </x:c>
      <x:c r="P948" s="13"/>
      <x:c r="Q948" s="13"/>
      <x:c r="R948" s="13"/>
      <x:c r="S948" s="13"/>
      <x:c r="T948" s="76" t="str">
        <x:f>IF(A948="","",IF(COUNTIF($A$7:$A$1006,A948)&gt;1,"Possible Duplicate","Unique"))</x:f>
      </x:c>
      <x:c r="U948" s="13"/>
      <x:c r="V948" s="13"/>
      <x:c r="W948" s="13"/>
      <x:c r="X948" s="14"/>
    </x:row>
    <x:row r="949">
      <x:c r="A949" s="13"/>
      <x:c r="B949" s="14"/>
      <x:c r="C949" s="76" t="str">
        <x:f>IF(B949="","",TEXT(B949,"mmm yyyy"))</x:f>
      </x:c>
      <x:c r="D949" s="13"/>
      <x:c r="E949" s="13"/>
      <x:c r="F949" s="13"/>
      <x:c r="G949" s="13"/>
      <x:c r="H949" s="13"/>
      <x:c r="I949" s="77"/>
      <x:c r="J949" s="77"/>
      <x:c r="K949" s="78" t="str">
        <x:f>IF(AND(I949="",J949=""),"",N(I949)-N(J949))</x:f>
      </x:c>
      <x:c r="L949" s="13"/>
      <x:c r="M949" s="76" t="str">
        <x:f>IF(E949="","",XLOOKUP(E949,'Lists &amp; COA'!$L$47:$L$95,'Lists &amp; COA'!$M$47:$M$95,""))</x:f>
      </x:c>
      <x:c r="N949" s="76" t="str">
        <x:f>IF(M949="","",IFERROR(VLOOKUP(M949,'Lists &amp; COA'!$A$6:$C$39,2,FALSE),"Review"))</x:f>
      </x:c>
      <x:c r="O949" s="76" t="str">
        <x:f>IF(OR(B949="",E949=""),"",IF(M949="","Review",IF(L949="","Review",IF(L949=M949,"No","Yes"))))</x:f>
      </x:c>
      <x:c r="P949" s="13"/>
      <x:c r="Q949" s="13"/>
      <x:c r="R949" s="13"/>
      <x:c r="S949" s="13"/>
      <x:c r="T949" s="76" t="str">
        <x:f>IF(A949="","",IF(COUNTIF($A$7:$A$1006,A949)&gt;1,"Possible Duplicate","Unique"))</x:f>
      </x:c>
      <x:c r="U949" s="13"/>
      <x:c r="V949" s="13"/>
      <x:c r="W949" s="13"/>
      <x:c r="X949" s="14"/>
    </x:row>
    <x:row r="950">
      <x:c r="A950" s="13"/>
      <x:c r="B950" s="14"/>
      <x:c r="C950" s="76" t="str">
        <x:f>IF(B950="","",TEXT(B950,"mmm yyyy"))</x:f>
      </x:c>
      <x:c r="D950" s="13"/>
      <x:c r="E950" s="13"/>
      <x:c r="F950" s="13"/>
      <x:c r="G950" s="13"/>
      <x:c r="H950" s="13"/>
      <x:c r="I950" s="77"/>
      <x:c r="J950" s="77"/>
      <x:c r="K950" s="78" t="str">
        <x:f>IF(AND(I950="",J950=""),"",N(I950)-N(J950))</x:f>
      </x:c>
      <x:c r="L950" s="13"/>
      <x:c r="M950" s="76" t="str">
        <x:f>IF(E950="","",XLOOKUP(E950,'Lists &amp; COA'!$L$47:$L$95,'Lists &amp; COA'!$M$47:$M$95,""))</x:f>
      </x:c>
      <x:c r="N950" s="76" t="str">
        <x:f>IF(M950="","",IFERROR(VLOOKUP(M950,'Lists &amp; COA'!$A$6:$C$39,2,FALSE),"Review"))</x:f>
      </x:c>
      <x:c r="O950" s="76" t="str">
        <x:f>IF(OR(B950="",E950=""),"",IF(M950="","Review",IF(L950="","Review",IF(L950=M950,"No","Yes"))))</x:f>
      </x:c>
      <x:c r="P950" s="13"/>
      <x:c r="Q950" s="13"/>
      <x:c r="R950" s="13"/>
      <x:c r="S950" s="13"/>
      <x:c r="T950" s="76" t="str">
        <x:f>IF(A950="","",IF(COUNTIF($A$7:$A$1006,A950)&gt;1,"Possible Duplicate","Unique"))</x:f>
      </x:c>
      <x:c r="U950" s="13"/>
      <x:c r="V950" s="13"/>
      <x:c r="W950" s="13"/>
      <x:c r="X950" s="14"/>
    </x:row>
    <x:row r="951">
      <x:c r="A951" s="13"/>
      <x:c r="B951" s="14"/>
      <x:c r="C951" s="76" t="str">
        <x:f>IF(B951="","",TEXT(B951,"mmm yyyy"))</x:f>
      </x:c>
      <x:c r="D951" s="13"/>
      <x:c r="E951" s="13"/>
      <x:c r="F951" s="13"/>
      <x:c r="G951" s="13"/>
      <x:c r="H951" s="13"/>
      <x:c r="I951" s="77"/>
      <x:c r="J951" s="77"/>
      <x:c r="K951" s="78" t="str">
        <x:f>IF(AND(I951="",J951=""),"",N(I951)-N(J951))</x:f>
      </x:c>
      <x:c r="L951" s="13"/>
      <x:c r="M951" s="76" t="str">
        <x:f>IF(E951="","",XLOOKUP(E951,'Lists &amp; COA'!$L$47:$L$95,'Lists &amp; COA'!$M$47:$M$95,""))</x:f>
      </x:c>
      <x:c r="N951" s="76" t="str">
        <x:f>IF(M951="","",IFERROR(VLOOKUP(M951,'Lists &amp; COA'!$A$6:$C$39,2,FALSE),"Review"))</x:f>
      </x:c>
      <x:c r="O951" s="76" t="str">
        <x:f>IF(OR(B951="",E951=""),"",IF(M951="","Review",IF(L951="","Review",IF(L951=M951,"No","Yes"))))</x:f>
      </x:c>
      <x:c r="P951" s="13"/>
      <x:c r="Q951" s="13"/>
      <x:c r="R951" s="13"/>
      <x:c r="S951" s="13"/>
      <x:c r="T951" s="76" t="str">
        <x:f>IF(A951="","",IF(COUNTIF($A$7:$A$1006,A951)&gt;1,"Possible Duplicate","Unique"))</x:f>
      </x:c>
      <x:c r="U951" s="13"/>
      <x:c r="V951" s="13"/>
      <x:c r="W951" s="13"/>
      <x:c r="X951" s="14"/>
    </x:row>
    <x:row r="952">
      <x:c r="A952" s="13"/>
      <x:c r="B952" s="14"/>
      <x:c r="C952" s="76" t="str">
        <x:f>IF(B952="","",TEXT(B952,"mmm yyyy"))</x:f>
      </x:c>
      <x:c r="D952" s="13"/>
      <x:c r="E952" s="13"/>
      <x:c r="F952" s="13"/>
      <x:c r="G952" s="13"/>
      <x:c r="H952" s="13"/>
      <x:c r="I952" s="77"/>
      <x:c r="J952" s="77"/>
      <x:c r="K952" s="78" t="str">
        <x:f>IF(AND(I952="",J952=""),"",N(I952)-N(J952))</x:f>
      </x:c>
      <x:c r="L952" s="13"/>
      <x:c r="M952" s="76" t="str">
        <x:f>IF(E952="","",XLOOKUP(E952,'Lists &amp; COA'!$L$47:$L$95,'Lists &amp; COA'!$M$47:$M$95,""))</x:f>
      </x:c>
      <x:c r="N952" s="76" t="str">
        <x:f>IF(M952="","",IFERROR(VLOOKUP(M952,'Lists &amp; COA'!$A$6:$C$39,2,FALSE),"Review"))</x:f>
      </x:c>
      <x:c r="O952" s="76" t="str">
        <x:f>IF(OR(B952="",E952=""),"",IF(M952="","Review",IF(L952="","Review",IF(L952=M952,"No","Yes"))))</x:f>
      </x:c>
      <x:c r="P952" s="13"/>
      <x:c r="Q952" s="13"/>
      <x:c r="R952" s="13"/>
      <x:c r="S952" s="13"/>
      <x:c r="T952" s="76" t="str">
        <x:f>IF(A952="","",IF(COUNTIF($A$7:$A$1006,A952)&gt;1,"Possible Duplicate","Unique"))</x:f>
      </x:c>
      <x:c r="U952" s="13"/>
      <x:c r="V952" s="13"/>
      <x:c r="W952" s="13"/>
      <x:c r="X952" s="14"/>
    </x:row>
    <x:row r="953">
      <x:c r="A953" s="13"/>
      <x:c r="B953" s="14"/>
      <x:c r="C953" s="76" t="str">
        <x:f>IF(B953="","",TEXT(B953,"mmm yyyy"))</x:f>
      </x:c>
      <x:c r="D953" s="13"/>
      <x:c r="E953" s="13"/>
      <x:c r="F953" s="13"/>
      <x:c r="G953" s="13"/>
      <x:c r="H953" s="13"/>
      <x:c r="I953" s="77"/>
      <x:c r="J953" s="77"/>
      <x:c r="K953" s="78" t="str">
        <x:f>IF(AND(I953="",J953=""),"",N(I953)-N(J953))</x:f>
      </x:c>
      <x:c r="L953" s="13"/>
      <x:c r="M953" s="76" t="str">
        <x:f>IF(E953="","",XLOOKUP(E953,'Lists &amp; COA'!$L$47:$L$95,'Lists &amp; COA'!$M$47:$M$95,""))</x:f>
      </x:c>
      <x:c r="N953" s="76" t="str">
        <x:f>IF(M953="","",IFERROR(VLOOKUP(M953,'Lists &amp; COA'!$A$6:$C$39,2,FALSE),"Review"))</x:f>
      </x:c>
      <x:c r="O953" s="76" t="str">
        <x:f>IF(OR(B953="",E953=""),"",IF(M953="","Review",IF(L953="","Review",IF(L953=M953,"No","Yes"))))</x:f>
      </x:c>
      <x:c r="P953" s="13"/>
      <x:c r="Q953" s="13"/>
      <x:c r="R953" s="13"/>
      <x:c r="S953" s="13"/>
      <x:c r="T953" s="76" t="str">
        <x:f>IF(A953="","",IF(COUNTIF($A$7:$A$1006,A953)&gt;1,"Possible Duplicate","Unique"))</x:f>
      </x:c>
      <x:c r="U953" s="13"/>
      <x:c r="V953" s="13"/>
      <x:c r="W953" s="13"/>
      <x:c r="X953" s="14"/>
    </x:row>
    <x:row r="954">
      <x:c r="A954" s="13"/>
      <x:c r="B954" s="14"/>
      <x:c r="C954" s="76" t="str">
        <x:f>IF(B954="","",TEXT(B954,"mmm yyyy"))</x:f>
      </x:c>
      <x:c r="D954" s="13"/>
      <x:c r="E954" s="13"/>
      <x:c r="F954" s="13"/>
      <x:c r="G954" s="13"/>
      <x:c r="H954" s="13"/>
      <x:c r="I954" s="77"/>
      <x:c r="J954" s="77"/>
      <x:c r="K954" s="78" t="str">
        <x:f>IF(AND(I954="",J954=""),"",N(I954)-N(J954))</x:f>
      </x:c>
      <x:c r="L954" s="13"/>
      <x:c r="M954" s="76" t="str">
        <x:f>IF(E954="","",XLOOKUP(E954,'Lists &amp; COA'!$L$47:$L$95,'Lists &amp; COA'!$M$47:$M$95,""))</x:f>
      </x:c>
      <x:c r="N954" s="76" t="str">
        <x:f>IF(M954="","",IFERROR(VLOOKUP(M954,'Lists &amp; COA'!$A$6:$C$39,2,FALSE),"Review"))</x:f>
      </x:c>
      <x:c r="O954" s="76" t="str">
        <x:f>IF(OR(B954="",E954=""),"",IF(M954="","Review",IF(L954="","Review",IF(L954=M954,"No","Yes"))))</x:f>
      </x:c>
      <x:c r="P954" s="13"/>
      <x:c r="Q954" s="13"/>
      <x:c r="R954" s="13"/>
      <x:c r="S954" s="13"/>
      <x:c r="T954" s="76" t="str">
        <x:f>IF(A954="","",IF(COUNTIF($A$7:$A$1006,A954)&gt;1,"Possible Duplicate","Unique"))</x:f>
      </x:c>
      <x:c r="U954" s="13"/>
      <x:c r="V954" s="13"/>
      <x:c r="W954" s="13"/>
      <x:c r="X954" s="14"/>
    </x:row>
    <x:row r="955">
      <x:c r="A955" s="13"/>
      <x:c r="B955" s="14"/>
      <x:c r="C955" s="76" t="str">
        <x:f>IF(B955="","",TEXT(B955,"mmm yyyy"))</x:f>
      </x:c>
      <x:c r="D955" s="13"/>
      <x:c r="E955" s="13"/>
      <x:c r="F955" s="13"/>
      <x:c r="G955" s="13"/>
      <x:c r="H955" s="13"/>
      <x:c r="I955" s="77"/>
      <x:c r="J955" s="77"/>
      <x:c r="K955" s="78" t="str">
        <x:f>IF(AND(I955="",J955=""),"",N(I955)-N(J955))</x:f>
      </x:c>
      <x:c r="L955" s="13"/>
      <x:c r="M955" s="76" t="str">
        <x:f>IF(E955="","",XLOOKUP(E955,'Lists &amp; COA'!$L$47:$L$95,'Lists &amp; COA'!$M$47:$M$95,""))</x:f>
      </x:c>
      <x:c r="N955" s="76" t="str">
        <x:f>IF(M955="","",IFERROR(VLOOKUP(M955,'Lists &amp; COA'!$A$6:$C$39,2,FALSE),"Review"))</x:f>
      </x:c>
      <x:c r="O955" s="76" t="str">
        <x:f>IF(OR(B955="",E955=""),"",IF(M955="","Review",IF(L955="","Review",IF(L955=M955,"No","Yes"))))</x:f>
      </x:c>
      <x:c r="P955" s="13"/>
      <x:c r="Q955" s="13"/>
      <x:c r="R955" s="13"/>
      <x:c r="S955" s="13"/>
      <x:c r="T955" s="76" t="str">
        <x:f>IF(A955="","",IF(COUNTIF($A$7:$A$1006,A955)&gt;1,"Possible Duplicate","Unique"))</x:f>
      </x:c>
      <x:c r="U955" s="13"/>
      <x:c r="V955" s="13"/>
      <x:c r="W955" s="13"/>
      <x:c r="X955" s="14"/>
    </x:row>
    <x:row r="956">
      <x:c r="A956" s="13"/>
      <x:c r="B956" s="14"/>
      <x:c r="C956" s="76" t="str">
        <x:f>IF(B956="","",TEXT(B956,"mmm yyyy"))</x:f>
      </x:c>
      <x:c r="D956" s="13"/>
      <x:c r="E956" s="13"/>
      <x:c r="F956" s="13"/>
      <x:c r="G956" s="13"/>
      <x:c r="H956" s="13"/>
      <x:c r="I956" s="77"/>
      <x:c r="J956" s="77"/>
      <x:c r="K956" s="78" t="str">
        <x:f>IF(AND(I956="",J956=""),"",N(I956)-N(J956))</x:f>
      </x:c>
      <x:c r="L956" s="13"/>
      <x:c r="M956" s="76" t="str">
        <x:f>IF(E956="","",XLOOKUP(E956,'Lists &amp; COA'!$L$47:$L$95,'Lists &amp; COA'!$M$47:$M$95,""))</x:f>
      </x:c>
      <x:c r="N956" s="76" t="str">
        <x:f>IF(M956="","",IFERROR(VLOOKUP(M956,'Lists &amp; COA'!$A$6:$C$39,2,FALSE),"Review"))</x:f>
      </x:c>
      <x:c r="O956" s="76" t="str">
        <x:f>IF(OR(B956="",E956=""),"",IF(M956="","Review",IF(L956="","Review",IF(L956=M956,"No","Yes"))))</x:f>
      </x:c>
      <x:c r="P956" s="13"/>
      <x:c r="Q956" s="13"/>
      <x:c r="R956" s="13"/>
      <x:c r="S956" s="13"/>
      <x:c r="T956" s="76" t="str">
        <x:f>IF(A956="","",IF(COUNTIF($A$7:$A$1006,A956)&gt;1,"Possible Duplicate","Unique"))</x:f>
      </x:c>
      <x:c r="U956" s="13"/>
      <x:c r="V956" s="13"/>
      <x:c r="W956" s="13"/>
      <x:c r="X956" s="14"/>
    </x:row>
    <x:row r="957">
      <x:c r="A957" s="13"/>
      <x:c r="B957" s="14"/>
      <x:c r="C957" s="76" t="str">
        <x:f>IF(B957="","",TEXT(B957,"mmm yyyy"))</x:f>
      </x:c>
      <x:c r="D957" s="13"/>
      <x:c r="E957" s="13"/>
      <x:c r="F957" s="13"/>
      <x:c r="G957" s="13"/>
      <x:c r="H957" s="13"/>
      <x:c r="I957" s="77"/>
      <x:c r="J957" s="77"/>
      <x:c r="K957" s="78" t="str">
        <x:f>IF(AND(I957="",J957=""),"",N(I957)-N(J957))</x:f>
      </x:c>
      <x:c r="L957" s="13"/>
      <x:c r="M957" s="76" t="str">
        <x:f>IF(E957="","",XLOOKUP(E957,'Lists &amp; COA'!$L$47:$L$95,'Lists &amp; COA'!$M$47:$M$95,""))</x:f>
      </x:c>
      <x:c r="N957" s="76" t="str">
        <x:f>IF(M957="","",IFERROR(VLOOKUP(M957,'Lists &amp; COA'!$A$6:$C$39,2,FALSE),"Review"))</x:f>
      </x:c>
      <x:c r="O957" s="76" t="str">
        <x:f>IF(OR(B957="",E957=""),"",IF(M957="","Review",IF(L957="","Review",IF(L957=M957,"No","Yes"))))</x:f>
      </x:c>
      <x:c r="P957" s="13"/>
      <x:c r="Q957" s="13"/>
      <x:c r="R957" s="13"/>
      <x:c r="S957" s="13"/>
      <x:c r="T957" s="76" t="str">
        <x:f>IF(A957="","",IF(COUNTIF($A$7:$A$1006,A957)&gt;1,"Possible Duplicate","Unique"))</x:f>
      </x:c>
      <x:c r="U957" s="13"/>
      <x:c r="V957" s="13"/>
      <x:c r="W957" s="13"/>
      <x:c r="X957" s="14"/>
    </x:row>
    <x:row r="958">
      <x:c r="A958" s="13"/>
      <x:c r="B958" s="14"/>
      <x:c r="C958" s="76" t="str">
        <x:f>IF(B958="","",TEXT(B958,"mmm yyyy"))</x:f>
      </x:c>
      <x:c r="D958" s="13"/>
      <x:c r="E958" s="13"/>
      <x:c r="F958" s="13"/>
      <x:c r="G958" s="13"/>
      <x:c r="H958" s="13"/>
      <x:c r="I958" s="77"/>
      <x:c r="J958" s="77"/>
      <x:c r="K958" s="78" t="str">
        <x:f>IF(AND(I958="",J958=""),"",N(I958)-N(J958))</x:f>
      </x:c>
      <x:c r="L958" s="13"/>
      <x:c r="M958" s="76" t="str">
        <x:f>IF(E958="","",XLOOKUP(E958,'Lists &amp; COA'!$L$47:$L$95,'Lists &amp; COA'!$M$47:$M$95,""))</x:f>
      </x:c>
      <x:c r="N958" s="76" t="str">
        <x:f>IF(M958="","",IFERROR(VLOOKUP(M958,'Lists &amp; COA'!$A$6:$C$39,2,FALSE),"Review"))</x:f>
      </x:c>
      <x:c r="O958" s="76" t="str">
        <x:f>IF(OR(B958="",E958=""),"",IF(M958="","Review",IF(L958="","Review",IF(L958=M958,"No","Yes"))))</x:f>
      </x:c>
      <x:c r="P958" s="13"/>
      <x:c r="Q958" s="13"/>
      <x:c r="R958" s="13"/>
      <x:c r="S958" s="13"/>
      <x:c r="T958" s="76" t="str">
        <x:f>IF(A958="","",IF(COUNTIF($A$7:$A$1006,A958)&gt;1,"Possible Duplicate","Unique"))</x:f>
      </x:c>
      <x:c r="U958" s="13"/>
      <x:c r="V958" s="13"/>
      <x:c r="W958" s="13"/>
      <x:c r="X958" s="14"/>
    </x:row>
    <x:row r="959">
      <x:c r="A959" s="13"/>
      <x:c r="B959" s="14"/>
      <x:c r="C959" s="76" t="str">
        <x:f>IF(B959="","",TEXT(B959,"mmm yyyy"))</x:f>
      </x:c>
      <x:c r="D959" s="13"/>
      <x:c r="E959" s="13"/>
      <x:c r="F959" s="13"/>
      <x:c r="G959" s="13"/>
      <x:c r="H959" s="13"/>
      <x:c r="I959" s="77"/>
      <x:c r="J959" s="77"/>
      <x:c r="K959" s="78" t="str">
        <x:f>IF(AND(I959="",J959=""),"",N(I959)-N(J959))</x:f>
      </x:c>
      <x:c r="L959" s="13"/>
      <x:c r="M959" s="76" t="str">
        <x:f>IF(E959="","",XLOOKUP(E959,'Lists &amp; COA'!$L$47:$L$95,'Lists &amp; COA'!$M$47:$M$95,""))</x:f>
      </x:c>
      <x:c r="N959" s="76" t="str">
        <x:f>IF(M959="","",IFERROR(VLOOKUP(M959,'Lists &amp; COA'!$A$6:$C$39,2,FALSE),"Review"))</x:f>
      </x:c>
      <x:c r="O959" s="76" t="str">
        <x:f>IF(OR(B959="",E959=""),"",IF(M959="","Review",IF(L959="","Review",IF(L959=M959,"No","Yes"))))</x:f>
      </x:c>
      <x:c r="P959" s="13"/>
      <x:c r="Q959" s="13"/>
      <x:c r="R959" s="13"/>
      <x:c r="S959" s="13"/>
      <x:c r="T959" s="76" t="str">
        <x:f>IF(A959="","",IF(COUNTIF($A$7:$A$1006,A959)&gt;1,"Possible Duplicate","Unique"))</x:f>
      </x:c>
      <x:c r="U959" s="13"/>
      <x:c r="V959" s="13"/>
      <x:c r="W959" s="13"/>
      <x:c r="X959" s="14"/>
    </x:row>
    <x:row r="960">
      <x:c r="A960" s="13"/>
      <x:c r="B960" s="14"/>
      <x:c r="C960" s="76" t="str">
        <x:f>IF(B960="","",TEXT(B960,"mmm yyyy"))</x:f>
      </x:c>
      <x:c r="D960" s="13"/>
      <x:c r="E960" s="13"/>
      <x:c r="F960" s="13"/>
      <x:c r="G960" s="13"/>
      <x:c r="H960" s="13"/>
      <x:c r="I960" s="77"/>
      <x:c r="J960" s="77"/>
      <x:c r="K960" s="78" t="str">
        <x:f>IF(AND(I960="",J960=""),"",N(I960)-N(J960))</x:f>
      </x:c>
      <x:c r="L960" s="13"/>
      <x:c r="M960" s="76" t="str">
        <x:f>IF(E960="","",XLOOKUP(E960,'Lists &amp; COA'!$L$47:$L$95,'Lists &amp; COA'!$M$47:$M$95,""))</x:f>
      </x:c>
      <x:c r="N960" s="76" t="str">
        <x:f>IF(M960="","",IFERROR(VLOOKUP(M960,'Lists &amp; COA'!$A$6:$C$39,2,FALSE),"Review"))</x:f>
      </x:c>
      <x:c r="O960" s="76" t="str">
        <x:f>IF(OR(B960="",E960=""),"",IF(M960="","Review",IF(L960="","Review",IF(L960=M960,"No","Yes"))))</x:f>
      </x:c>
      <x:c r="P960" s="13"/>
      <x:c r="Q960" s="13"/>
      <x:c r="R960" s="13"/>
      <x:c r="S960" s="13"/>
      <x:c r="T960" s="76" t="str">
        <x:f>IF(A960="","",IF(COUNTIF($A$7:$A$1006,A960)&gt;1,"Possible Duplicate","Unique"))</x:f>
      </x:c>
      <x:c r="U960" s="13"/>
      <x:c r="V960" s="13"/>
      <x:c r="W960" s="13"/>
      <x:c r="X960" s="14"/>
    </x:row>
    <x:row r="961">
      <x:c r="A961" s="13"/>
      <x:c r="B961" s="14"/>
      <x:c r="C961" s="76" t="str">
        <x:f>IF(B961="","",TEXT(B961,"mmm yyyy"))</x:f>
      </x:c>
      <x:c r="D961" s="13"/>
      <x:c r="E961" s="13"/>
      <x:c r="F961" s="13"/>
      <x:c r="G961" s="13"/>
      <x:c r="H961" s="13"/>
      <x:c r="I961" s="77"/>
      <x:c r="J961" s="77"/>
      <x:c r="K961" s="78" t="str">
        <x:f>IF(AND(I961="",J961=""),"",N(I961)-N(J961))</x:f>
      </x:c>
      <x:c r="L961" s="13"/>
      <x:c r="M961" s="76" t="str">
        <x:f>IF(E961="","",XLOOKUP(E961,'Lists &amp; COA'!$L$47:$L$95,'Lists &amp; COA'!$M$47:$M$95,""))</x:f>
      </x:c>
      <x:c r="N961" s="76" t="str">
        <x:f>IF(M961="","",IFERROR(VLOOKUP(M961,'Lists &amp; COA'!$A$6:$C$39,2,FALSE),"Review"))</x:f>
      </x:c>
      <x:c r="O961" s="76" t="str">
        <x:f>IF(OR(B961="",E961=""),"",IF(M961="","Review",IF(L961="","Review",IF(L961=M961,"No","Yes"))))</x:f>
      </x:c>
      <x:c r="P961" s="13"/>
      <x:c r="Q961" s="13"/>
      <x:c r="R961" s="13"/>
      <x:c r="S961" s="13"/>
      <x:c r="T961" s="76" t="str">
        <x:f>IF(A961="","",IF(COUNTIF($A$7:$A$1006,A961)&gt;1,"Possible Duplicate","Unique"))</x:f>
      </x:c>
      <x:c r="U961" s="13"/>
      <x:c r="V961" s="13"/>
      <x:c r="W961" s="13"/>
      <x:c r="X961" s="14"/>
    </x:row>
    <x:row r="962">
      <x:c r="A962" s="13"/>
      <x:c r="B962" s="14"/>
      <x:c r="C962" s="76" t="str">
        <x:f>IF(B962="","",TEXT(B962,"mmm yyyy"))</x:f>
      </x:c>
      <x:c r="D962" s="13"/>
      <x:c r="E962" s="13"/>
      <x:c r="F962" s="13"/>
      <x:c r="G962" s="13"/>
      <x:c r="H962" s="13"/>
      <x:c r="I962" s="77"/>
      <x:c r="J962" s="77"/>
      <x:c r="K962" s="78" t="str">
        <x:f>IF(AND(I962="",J962=""),"",N(I962)-N(J962))</x:f>
      </x:c>
      <x:c r="L962" s="13"/>
      <x:c r="M962" s="76" t="str">
        <x:f>IF(E962="","",XLOOKUP(E962,'Lists &amp; COA'!$L$47:$L$95,'Lists &amp; COA'!$M$47:$M$95,""))</x:f>
      </x:c>
      <x:c r="N962" s="76" t="str">
        <x:f>IF(M962="","",IFERROR(VLOOKUP(M962,'Lists &amp; COA'!$A$6:$C$39,2,FALSE),"Review"))</x:f>
      </x:c>
      <x:c r="O962" s="76" t="str">
        <x:f>IF(OR(B962="",E962=""),"",IF(M962="","Review",IF(L962="","Review",IF(L962=M962,"No","Yes"))))</x:f>
      </x:c>
      <x:c r="P962" s="13"/>
      <x:c r="Q962" s="13"/>
      <x:c r="R962" s="13"/>
      <x:c r="S962" s="13"/>
      <x:c r="T962" s="76" t="str">
        <x:f>IF(A962="","",IF(COUNTIF($A$7:$A$1006,A962)&gt;1,"Possible Duplicate","Unique"))</x:f>
      </x:c>
      <x:c r="U962" s="13"/>
      <x:c r="V962" s="13"/>
      <x:c r="W962" s="13"/>
      <x:c r="X962" s="14"/>
    </x:row>
    <x:row r="963">
      <x:c r="A963" s="13"/>
      <x:c r="B963" s="14"/>
      <x:c r="C963" s="76" t="str">
        <x:f>IF(B963="","",TEXT(B963,"mmm yyyy"))</x:f>
      </x:c>
      <x:c r="D963" s="13"/>
      <x:c r="E963" s="13"/>
      <x:c r="F963" s="13"/>
      <x:c r="G963" s="13"/>
      <x:c r="H963" s="13"/>
      <x:c r="I963" s="77"/>
      <x:c r="J963" s="77"/>
      <x:c r="K963" s="78" t="str">
        <x:f>IF(AND(I963="",J963=""),"",N(I963)-N(J963))</x:f>
      </x:c>
      <x:c r="L963" s="13"/>
      <x:c r="M963" s="76" t="str">
        <x:f>IF(E963="","",XLOOKUP(E963,'Lists &amp; COA'!$L$47:$L$95,'Lists &amp; COA'!$M$47:$M$95,""))</x:f>
      </x:c>
      <x:c r="N963" s="76" t="str">
        <x:f>IF(M963="","",IFERROR(VLOOKUP(M963,'Lists &amp; COA'!$A$6:$C$39,2,FALSE),"Review"))</x:f>
      </x:c>
      <x:c r="O963" s="76" t="str">
        <x:f>IF(OR(B963="",E963=""),"",IF(M963="","Review",IF(L963="","Review",IF(L963=M963,"No","Yes"))))</x:f>
      </x:c>
      <x:c r="P963" s="13"/>
      <x:c r="Q963" s="13"/>
      <x:c r="R963" s="13"/>
      <x:c r="S963" s="13"/>
      <x:c r="T963" s="76" t="str">
        <x:f>IF(A963="","",IF(COUNTIF($A$7:$A$1006,A963)&gt;1,"Possible Duplicate","Unique"))</x:f>
      </x:c>
      <x:c r="U963" s="13"/>
      <x:c r="V963" s="13"/>
      <x:c r="W963" s="13"/>
      <x:c r="X963" s="14"/>
    </x:row>
    <x:row r="964">
      <x:c r="A964" s="13"/>
      <x:c r="B964" s="14"/>
      <x:c r="C964" s="76" t="str">
        <x:f>IF(B964="","",TEXT(B964,"mmm yyyy"))</x:f>
      </x:c>
      <x:c r="D964" s="13"/>
      <x:c r="E964" s="13"/>
      <x:c r="F964" s="13"/>
      <x:c r="G964" s="13"/>
      <x:c r="H964" s="13"/>
      <x:c r="I964" s="77"/>
      <x:c r="J964" s="77"/>
      <x:c r="K964" s="78" t="str">
        <x:f>IF(AND(I964="",J964=""),"",N(I964)-N(J964))</x:f>
      </x:c>
      <x:c r="L964" s="13"/>
      <x:c r="M964" s="76" t="str">
        <x:f>IF(E964="","",XLOOKUP(E964,'Lists &amp; COA'!$L$47:$L$95,'Lists &amp; COA'!$M$47:$M$95,""))</x:f>
      </x:c>
      <x:c r="N964" s="76" t="str">
        <x:f>IF(M964="","",IFERROR(VLOOKUP(M964,'Lists &amp; COA'!$A$6:$C$39,2,FALSE),"Review"))</x:f>
      </x:c>
      <x:c r="O964" s="76" t="str">
        <x:f>IF(OR(B964="",E964=""),"",IF(M964="","Review",IF(L964="","Review",IF(L964=M964,"No","Yes"))))</x:f>
      </x:c>
      <x:c r="P964" s="13"/>
      <x:c r="Q964" s="13"/>
      <x:c r="R964" s="13"/>
      <x:c r="S964" s="13"/>
      <x:c r="T964" s="76" t="str">
        <x:f>IF(A964="","",IF(COUNTIF($A$7:$A$1006,A964)&gt;1,"Possible Duplicate","Unique"))</x:f>
      </x:c>
      <x:c r="U964" s="13"/>
      <x:c r="V964" s="13"/>
      <x:c r="W964" s="13"/>
      <x:c r="X964" s="14"/>
    </x:row>
    <x:row r="965">
      <x:c r="A965" s="13"/>
      <x:c r="B965" s="14"/>
      <x:c r="C965" s="76" t="str">
        <x:f>IF(B965="","",TEXT(B965,"mmm yyyy"))</x:f>
      </x:c>
      <x:c r="D965" s="13"/>
      <x:c r="E965" s="13"/>
      <x:c r="F965" s="13"/>
      <x:c r="G965" s="13"/>
      <x:c r="H965" s="13"/>
      <x:c r="I965" s="77"/>
      <x:c r="J965" s="77"/>
      <x:c r="K965" s="78" t="str">
        <x:f>IF(AND(I965="",J965=""),"",N(I965)-N(J965))</x:f>
      </x:c>
      <x:c r="L965" s="13"/>
      <x:c r="M965" s="76" t="str">
        <x:f>IF(E965="","",XLOOKUP(E965,'Lists &amp; COA'!$L$47:$L$95,'Lists &amp; COA'!$M$47:$M$95,""))</x:f>
      </x:c>
      <x:c r="N965" s="76" t="str">
        <x:f>IF(M965="","",IFERROR(VLOOKUP(M965,'Lists &amp; COA'!$A$6:$C$39,2,FALSE),"Review"))</x:f>
      </x:c>
      <x:c r="O965" s="76" t="str">
        <x:f>IF(OR(B965="",E965=""),"",IF(M965="","Review",IF(L965="","Review",IF(L965=M965,"No","Yes"))))</x:f>
      </x:c>
      <x:c r="P965" s="13"/>
      <x:c r="Q965" s="13"/>
      <x:c r="R965" s="13"/>
      <x:c r="S965" s="13"/>
      <x:c r="T965" s="76" t="str">
        <x:f>IF(A965="","",IF(COUNTIF($A$7:$A$1006,A965)&gt;1,"Possible Duplicate","Unique"))</x:f>
      </x:c>
      <x:c r="U965" s="13"/>
      <x:c r="V965" s="13"/>
      <x:c r="W965" s="13"/>
      <x:c r="X965" s="14"/>
    </x:row>
    <x:row r="966">
      <x:c r="A966" s="13"/>
      <x:c r="B966" s="14"/>
      <x:c r="C966" s="76" t="str">
        <x:f>IF(B966="","",TEXT(B966,"mmm yyyy"))</x:f>
      </x:c>
      <x:c r="D966" s="13"/>
      <x:c r="E966" s="13"/>
      <x:c r="F966" s="13"/>
      <x:c r="G966" s="13"/>
      <x:c r="H966" s="13"/>
      <x:c r="I966" s="77"/>
      <x:c r="J966" s="77"/>
      <x:c r="K966" s="78" t="str">
        <x:f>IF(AND(I966="",J966=""),"",N(I966)-N(J966))</x:f>
      </x:c>
      <x:c r="L966" s="13"/>
      <x:c r="M966" s="76" t="str">
        <x:f>IF(E966="","",XLOOKUP(E966,'Lists &amp; COA'!$L$47:$L$95,'Lists &amp; COA'!$M$47:$M$95,""))</x:f>
      </x:c>
      <x:c r="N966" s="76" t="str">
        <x:f>IF(M966="","",IFERROR(VLOOKUP(M966,'Lists &amp; COA'!$A$6:$C$39,2,FALSE),"Review"))</x:f>
      </x:c>
      <x:c r="O966" s="76" t="str">
        <x:f>IF(OR(B966="",E966=""),"",IF(M966="","Review",IF(L966="","Review",IF(L966=M966,"No","Yes"))))</x:f>
      </x:c>
      <x:c r="P966" s="13"/>
      <x:c r="Q966" s="13"/>
      <x:c r="R966" s="13"/>
      <x:c r="S966" s="13"/>
      <x:c r="T966" s="76" t="str">
        <x:f>IF(A966="","",IF(COUNTIF($A$7:$A$1006,A966)&gt;1,"Possible Duplicate","Unique"))</x:f>
      </x:c>
      <x:c r="U966" s="13"/>
      <x:c r="V966" s="13"/>
      <x:c r="W966" s="13"/>
      <x:c r="X966" s="14"/>
    </x:row>
    <x:row r="967">
      <x:c r="A967" s="13"/>
      <x:c r="B967" s="14"/>
      <x:c r="C967" s="76" t="str">
        <x:f>IF(B967="","",TEXT(B967,"mmm yyyy"))</x:f>
      </x:c>
      <x:c r="D967" s="13"/>
      <x:c r="E967" s="13"/>
      <x:c r="F967" s="13"/>
      <x:c r="G967" s="13"/>
      <x:c r="H967" s="13"/>
      <x:c r="I967" s="77"/>
      <x:c r="J967" s="77"/>
      <x:c r="K967" s="78" t="str">
        <x:f>IF(AND(I967="",J967=""),"",N(I967)-N(J967))</x:f>
      </x:c>
      <x:c r="L967" s="13"/>
      <x:c r="M967" s="76" t="str">
        <x:f>IF(E967="","",XLOOKUP(E967,'Lists &amp; COA'!$L$47:$L$95,'Lists &amp; COA'!$M$47:$M$95,""))</x:f>
      </x:c>
      <x:c r="N967" s="76" t="str">
        <x:f>IF(M967="","",IFERROR(VLOOKUP(M967,'Lists &amp; COA'!$A$6:$C$39,2,FALSE),"Review"))</x:f>
      </x:c>
      <x:c r="O967" s="76" t="str">
        <x:f>IF(OR(B967="",E967=""),"",IF(M967="","Review",IF(L967="","Review",IF(L967=M967,"No","Yes"))))</x:f>
      </x:c>
      <x:c r="P967" s="13"/>
      <x:c r="Q967" s="13"/>
      <x:c r="R967" s="13"/>
      <x:c r="S967" s="13"/>
      <x:c r="T967" s="76" t="str">
        <x:f>IF(A967="","",IF(COUNTIF($A$7:$A$1006,A967)&gt;1,"Possible Duplicate","Unique"))</x:f>
      </x:c>
      <x:c r="U967" s="13"/>
      <x:c r="V967" s="13"/>
      <x:c r="W967" s="13"/>
      <x:c r="X967" s="14"/>
    </x:row>
    <x:row r="968">
      <x:c r="A968" s="13"/>
      <x:c r="B968" s="14"/>
      <x:c r="C968" s="76" t="str">
        <x:f>IF(B968="","",TEXT(B968,"mmm yyyy"))</x:f>
      </x:c>
      <x:c r="D968" s="13"/>
      <x:c r="E968" s="13"/>
      <x:c r="F968" s="13"/>
      <x:c r="G968" s="13"/>
      <x:c r="H968" s="13"/>
      <x:c r="I968" s="77"/>
      <x:c r="J968" s="77"/>
      <x:c r="K968" s="78" t="str">
        <x:f>IF(AND(I968="",J968=""),"",N(I968)-N(J968))</x:f>
      </x:c>
      <x:c r="L968" s="13"/>
      <x:c r="M968" s="76" t="str">
        <x:f>IF(E968="","",XLOOKUP(E968,'Lists &amp; COA'!$L$47:$L$95,'Lists &amp; COA'!$M$47:$M$95,""))</x:f>
      </x:c>
      <x:c r="N968" s="76" t="str">
        <x:f>IF(M968="","",IFERROR(VLOOKUP(M968,'Lists &amp; COA'!$A$6:$C$39,2,FALSE),"Review"))</x:f>
      </x:c>
      <x:c r="O968" s="76" t="str">
        <x:f>IF(OR(B968="",E968=""),"",IF(M968="","Review",IF(L968="","Review",IF(L968=M968,"No","Yes"))))</x:f>
      </x:c>
      <x:c r="P968" s="13"/>
      <x:c r="Q968" s="13"/>
      <x:c r="R968" s="13"/>
      <x:c r="S968" s="13"/>
      <x:c r="T968" s="76" t="str">
        <x:f>IF(A968="","",IF(COUNTIF($A$7:$A$1006,A968)&gt;1,"Possible Duplicate","Unique"))</x:f>
      </x:c>
      <x:c r="U968" s="13"/>
      <x:c r="V968" s="13"/>
      <x:c r="W968" s="13"/>
      <x:c r="X968" s="14"/>
    </x:row>
    <x:row r="969">
      <x:c r="A969" s="13"/>
      <x:c r="B969" s="14"/>
      <x:c r="C969" s="76" t="str">
        <x:f>IF(B969="","",TEXT(B969,"mmm yyyy"))</x:f>
      </x:c>
      <x:c r="D969" s="13"/>
      <x:c r="E969" s="13"/>
      <x:c r="F969" s="13"/>
      <x:c r="G969" s="13"/>
      <x:c r="H969" s="13"/>
      <x:c r="I969" s="77"/>
      <x:c r="J969" s="77"/>
      <x:c r="K969" s="78" t="str">
        <x:f>IF(AND(I969="",J969=""),"",N(I969)-N(J969))</x:f>
      </x:c>
      <x:c r="L969" s="13"/>
      <x:c r="M969" s="76" t="str">
        <x:f>IF(E969="","",XLOOKUP(E969,'Lists &amp; COA'!$L$47:$L$95,'Lists &amp; COA'!$M$47:$M$95,""))</x:f>
      </x:c>
      <x:c r="N969" s="76" t="str">
        <x:f>IF(M969="","",IFERROR(VLOOKUP(M969,'Lists &amp; COA'!$A$6:$C$39,2,FALSE),"Review"))</x:f>
      </x:c>
      <x:c r="O969" s="76" t="str">
        <x:f>IF(OR(B969="",E969=""),"",IF(M969="","Review",IF(L969="","Review",IF(L969=M969,"No","Yes"))))</x:f>
      </x:c>
      <x:c r="P969" s="13"/>
      <x:c r="Q969" s="13"/>
      <x:c r="R969" s="13"/>
      <x:c r="S969" s="13"/>
      <x:c r="T969" s="76" t="str">
        <x:f>IF(A969="","",IF(COUNTIF($A$7:$A$1006,A969)&gt;1,"Possible Duplicate","Unique"))</x:f>
      </x:c>
      <x:c r="U969" s="13"/>
      <x:c r="V969" s="13"/>
      <x:c r="W969" s="13"/>
      <x:c r="X969" s="14"/>
    </x:row>
    <x:row r="970">
      <x:c r="A970" s="13"/>
      <x:c r="B970" s="14"/>
      <x:c r="C970" s="76" t="str">
        <x:f>IF(B970="","",TEXT(B970,"mmm yyyy"))</x:f>
      </x:c>
      <x:c r="D970" s="13"/>
      <x:c r="E970" s="13"/>
      <x:c r="F970" s="13"/>
      <x:c r="G970" s="13"/>
      <x:c r="H970" s="13"/>
      <x:c r="I970" s="77"/>
      <x:c r="J970" s="77"/>
      <x:c r="K970" s="78" t="str">
        <x:f>IF(AND(I970="",J970=""),"",N(I970)-N(J970))</x:f>
      </x:c>
      <x:c r="L970" s="13"/>
      <x:c r="M970" s="76" t="str">
        <x:f>IF(E970="","",XLOOKUP(E970,'Lists &amp; COA'!$L$47:$L$95,'Lists &amp; COA'!$M$47:$M$95,""))</x:f>
      </x:c>
      <x:c r="N970" s="76" t="str">
        <x:f>IF(M970="","",IFERROR(VLOOKUP(M970,'Lists &amp; COA'!$A$6:$C$39,2,FALSE),"Review"))</x:f>
      </x:c>
      <x:c r="O970" s="76" t="str">
        <x:f>IF(OR(B970="",E970=""),"",IF(M970="","Review",IF(L970="","Review",IF(L970=M970,"No","Yes"))))</x:f>
      </x:c>
      <x:c r="P970" s="13"/>
      <x:c r="Q970" s="13"/>
      <x:c r="R970" s="13"/>
      <x:c r="S970" s="13"/>
      <x:c r="T970" s="76" t="str">
        <x:f>IF(A970="","",IF(COUNTIF($A$7:$A$1006,A970)&gt;1,"Possible Duplicate","Unique"))</x:f>
      </x:c>
      <x:c r="U970" s="13"/>
      <x:c r="V970" s="13"/>
      <x:c r="W970" s="13"/>
      <x:c r="X970" s="14"/>
    </x:row>
    <x:row r="971">
      <x:c r="A971" s="13"/>
      <x:c r="B971" s="14"/>
      <x:c r="C971" s="76" t="str">
        <x:f>IF(B971="","",TEXT(B971,"mmm yyyy"))</x:f>
      </x:c>
      <x:c r="D971" s="13"/>
      <x:c r="E971" s="13"/>
      <x:c r="F971" s="13"/>
      <x:c r="G971" s="13"/>
      <x:c r="H971" s="13"/>
      <x:c r="I971" s="77"/>
      <x:c r="J971" s="77"/>
      <x:c r="K971" s="78" t="str">
        <x:f>IF(AND(I971="",J971=""),"",N(I971)-N(J971))</x:f>
      </x:c>
      <x:c r="L971" s="13"/>
      <x:c r="M971" s="76" t="str">
        <x:f>IF(E971="","",XLOOKUP(E971,'Lists &amp; COA'!$L$47:$L$95,'Lists &amp; COA'!$M$47:$M$95,""))</x:f>
      </x:c>
      <x:c r="N971" s="76" t="str">
        <x:f>IF(M971="","",IFERROR(VLOOKUP(M971,'Lists &amp; COA'!$A$6:$C$39,2,FALSE),"Review"))</x:f>
      </x:c>
      <x:c r="O971" s="76" t="str">
        <x:f>IF(OR(B971="",E971=""),"",IF(M971="","Review",IF(L971="","Review",IF(L971=M971,"No","Yes"))))</x:f>
      </x:c>
      <x:c r="P971" s="13"/>
      <x:c r="Q971" s="13"/>
      <x:c r="R971" s="13"/>
      <x:c r="S971" s="13"/>
      <x:c r="T971" s="76" t="str">
        <x:f>IF(A971="","",IF(COUNTIF($A$7:$A$1006,A971)&gt;1,"Possible Duplicate","Unique"))</x:f>
      </x:c>
      <x:c r="U971" s="13"/>
      <x:c r="V971" s="13"/>
      <x:c r="W971" s="13"/>
      <x:c r="X971" s="14"/>
    </x:row>
    <x:row r="972">
      <x:c r="A972" s="13"/>
      <x:c r="B972" s="14"/>
      <x:c r="C972" s="76" t="str">
        <x:f>IF(B972="","",TEXT(B972,"mmm yyyy"))</x:f>
      </x:c>
      <x:c r="D972" s="13"/>
      <x:c r="E972" s="13"/>
      <x:c r="F972" s="13"/>
      <x:c r="G972" s="13"/>
      <x:c r="H972" s="13"/>
      <x:c r="I972" s="77"/>
      <x:c r="J972" s="77"/>
      <x:c r="K972" s="78" t="str">
        <x:f>IF(AND(I972="",J972=""),"",N(I972)-N(J972))</x:f>
      </x:c>
      <x:c r="L972" s="13"/>
      <x:c r="M972" s="76" t="str">
        <x:f>IF(E972="","",XLOOKUP(E972,'Lists &amp; COA'!$L$47:$L$95,'Lists &amp; COA'!$M$47:$M$95,""))</x:f>
      </x:c>
      <x:c r="N972" s="76" t="str">
        <x:f>IF(M972="","",IFERROR(VLOOKUP(M972,'Lists &amp; COA'!$A$6:$C$39,2,FALSE),"Review"))</x:f>
      </x:c>
      <x:c r="O972" s="76" t="str">
        <x:f>IF(OR(B972="",E972=""),"",IF(M972="","Review",IF(L972="","Review",IF(L972=M972,"No","Yes"))))</x:f>
      </x:c>
      <x:c r="P972" s="13"/>
      <x:c r="Q972" s="13"/>
      <x:c r="R972" s="13"/>
      <x:c r="S972" s="13"/>
      <x:c r="T972" s="76" t="str">
        <x:f>IF(A972="","",IF(COUNTIF($A$7:$A$1006,A972)&gt;1,"Possible Duplicate","Unique"))</x:f>
      </x:c>
      <x:c r="U972" s="13"/>
      <x:c r="V972" s="13"/>
      <x:c r="W972" s="13"/>
      <x:c r="X972" s="14"/>
    </x:row>
    <x:row r="973">
      <x:c r="A973" s="13"/>
      <x:c r="B973" s="14"/>
      <x:c r="C973" s="76" t="str">
        <x:f>IF(B973="","",TEXT(B973,"mmm yyyy"))</x:f>
      </x:c>
      <x:c r="D973" s="13"/>
      <x:c r="E973" s="13"/>
      <x:c r="F973" s="13"/>
      <x:c r="G973" s="13"/>
      <x:c r="H973" s="13"/>
      <x:c r="I973" s="77"/>
      <x:c r="J973" s="77"/>
      <x:c r="K973" s="78" t="str">
        <x:f>IF(AND(I973="",J973=""),"",N(I973)-N(J973))</x:f>
      </x:c>
      <x:c r="L973" s="13"/>
      <x:c r="M973" s="76" t="str">
        <x:f>IF(E973="","",XLOOKUP(E973,'Lists &amp; COA'!$L$47:$L$95,'Lists &amp; COA'!$M$47:$M$95,""))</x:f>
      </x:c>
      <x:c r="N973" s="76" t="str">
        <x:f>IF(M973="","",IFERROR(VLOOKUP(M973,'Lists &amp; COA'!$A$6:$C$39,2,FALSE),"Review"))</x:f>
      </x:c>
      <x:c r="O973" s="76" t="str">
        <x:f>IF(OR(B973="",E973=""),"",IF(M973="","Review",IF(L973="","Review",IF(L973=M973,"No","Yes"))))</x:f>
      </x:c>
      <x:c r="P973" s="13"/>
      <x:c r="Q973" s="13"/>
      <x:c r="R973" s="13"/>
      <x:c r="S973" s="13"/>
      <x:c r="T973" s="76" t="str">
        <x:f>IF(A973="","",IF(COUNTIF($A$7:$A$1006,A973)&gt;1,"Possible Duplicate","Unique"))</x:f>
      </x:c>
      <x:c r="U973" s="13"/>
      <x:c r="V973" s="13"/>
      <x:c r="W973" s="13"/>
      <x:c r="X973" s="14"/>
    </x:row>
    <x:row r="974">
      <x:c r="A974" s="13"/>
      <x:c r="B974" s="14"/>
      <x:c r="C974" s="76" t="str">
        <x:f>IF(B974="","",TEXT(B974,"mmm yyyy"))</x:f>
      </x:c>
      <x:c r="D974" s="13"/>
      <x:c r="E974" s="13"/>
      <x:c r="F974" s="13"/>
      <x:c r="G974" s="13"/>
      <x:c r="H974" s="13"/>
      <x:c r="I974" s="77"/>
      <x:c r="J974" s="77"/>
      <x:c r="K974" s="78" t="str">
        <x:f>IF(AND(I974="",J974=""),"",N(I974)-N(J974))</x:f>
      </x:c>
      <x:c r="L974" s="13"/>
      <x:c r="M974" s="76" t="str">
        <x:f>IF(E974="","",XLOOKUP(E974,'Lists &amp; COA'!$L$47:$L$95,'Lists &amp; COA'!$M$47:$M$95,""))</x:f>
      </x:c>
      <x:c r="N974" s="76" t="str">
        <x:f>IF(M974="","",IFERROR(VLOOKUP(M974,'Lists &amp; COA'!$A$6:$C$39,2,FALSE),"Review"))</x:f>
      </x:c>
      <x:c r="O974" s="76" t="str">
        <x:f>IF(OR(B974="",E974=""),"",IF(M974="","Review",IF(L974="","Review",IF(L974=M974,"No","Yes"))))</x:f>
      </x:c>
      <x:c r="P974" s="13"/>
      <x:c r="Q974" s="13"/>
      <x:c r="R974" s="13"/>
      <x:c r="S974" s="13"/>
      <x:c r="T974" s="76" t="str">
        <x:f>IF(A974="","",IF(COUNTIF($A$7:$A$1006,A974)&gt;1,"Possible Duplicate","Unique"))</x:f>
      </x:c>
      <x:c r="U974" s="13"/>
      <x:c r="V974" s="13"/>
      <x:c r="W974" s="13"/>
      <x:c r="X974" s="14"/>
    </x:row>
    <x:row r="975">
      <x:c r="A975" s="13"/>
      <x:c r="B975" s="14"/>
      <x:c r="C975" s="76" t="str">
        <x:f>IF(B975="","",TEXT(B975,"mmm yyyy"))</x:f>
      </x:c>
      <x:c r="D975" s="13"/>
      <x:c r="E975" s="13"/>
      <x:c r="F975" s="13"/>
      <x:c r="G975" s="13"/>
      <x:c r="H975" s="13"/>
      <x:c r="I975" s="77"/>
      <x:c r="J975" s="77"/>
      <x:c r="K975" s="78" t="str">
        <x:f>IF(AND(I975="",J975=""),"",N(I975)-N(J975))</x:f>
      </x:c>
      <x:c r="L975" s="13"/>
      <x:c r="M975" s="76" t="str">
        <x:f>IF(E975="","",XLOOKUP(E975,'Lists &amp; COA'!$L$47:$L$95,'Lists &amp; COA'!$M$47:$M$95,""))</x:f>
      </x:c>
      <x:c r="N975" s="76" t="str">
        <x:f>IF(M975="","",IFERROR(VLOOKUP(M975,'Lists &amp; COA'!$A$6:$C$39,2,FALSE),"Review"))</x:f>
      </x:c>
      <x:c r="O975" s="76" t="str">
        <x:f>IF(OR(B975="",E975=""),"",IF(M975="","Review",IF(L975="","Review",IF(L975=M975,"No","Yes"))))</x:f>
      </x:c>
      <x:c r="P975" s="13"/>
      <x:c r="Q975" s="13"/>
      <x:c r="R975" s="13"/>
      <x:c r="S975" s="13"/>
      <x:c r="T975" s="76" t="str">
        <x:f>IF(A975="","",IF(COUNTIF($A$7:$A$1006,A975)&gt;1,"Possible Duplicate","Unique"))</x:f>
      </x:c>
      <x:c r="U975" s="13"/>
      <x:c r="V975" s="13"/>
      <x:c r="W975" s="13"/>
      <x:c r="X975" s="14"/>
    </x:row>
    <x:row r="976">
      <x:c r="A976" s="13"/>
      <x:c r="B976" s="14"/>
      <x:c r="C976" s="76" t="str">
        <x:f>IF(B976="","",TEXT(B976,"mmm yyyy"))</x:f>
      </x:c>
      <x:c r="D976" s="13"/>
      <x:c r="E976" s="13"/>
      <x:c r="F976" s="13"/>
      <x:c r="G976" s="13"/>
      <x:c r="H976" s="13"/>
      <x:c r="I976" s="77"/>
      <x:c r="J976" s="77"/>
      <x:c r="K976" s="78" t="str">
        <x:f>IF(AND(I976="",J976=""),"",N(I976)-N(J976))</x:f>
      </x:c>
      <x:c r="L976" s="13"/>
      <x:c r="M976" s="76" t="str">
        <x:f>IF(E976="","",XLOOKUP(E976,'Lists &amp; COA'!$L$47:$L$95,'Lists &amp; COA'!$M$47:$M$95,""))</x:f>
      </x:c>
      <x:c r="N976" s="76" t="str">
        <x:f>IF(M976="","",IFERROR(VLOOKUP(M976,'Lists &amp; COA'!$A$6:$C$39,2,FALSE),"Review"))</x:f>
      </x:c>
      <x:c r="O976" s="76" t="str">
        <x:f>IF(OR(B976="",E976=""),"",IF(M976="","Review",IF(L976="","Review",IF(L976=M976,"No","Yes"))))</x:f>
      </x:c>
      <x:c r="P976" s="13"/>
      <x:c r="Q976" s="13"/>
      <x:c r="R976" s="13"/>
      <x:c r="S976" s="13"/>
      <x:c r="T976" s="76" t="str">
        <x:f>IF(A976="","",IF(COUNTIF($A$7:$A$1006,A976)&gt;1,"Possible Duplicate","Unique"))</x:f>
      </x:c>
      <x:c r="U976" s="13"/>
      <x:c r="V976" s="13"/>
      <x:c r="W976" s="13"/>
      <x:c r="X976" s="14"/>
    </x:row>
    <x:row r="977">
      <x:c r="A977" s="13"/>
      <x:c r="B977" s="14"/>
      <x:c r="C977" s="76" t="str">
        <x:f>IF(B977="","",TEXT(B977,"mmm yyyy"))</x:f>
      </x:c>
      <x:c r="D977" s="13"/>
      <x:c r="E977" s="13"/>
      <x:c r="F977" s="13"/>
      <x:c r="G977" s="13"/>
      <x:c r="H977" s="13"/>
      <x:c r="I977" s="77"/>
      <x:c r="J977" s="77"/>
      <x:c r="K977" s="78" t="str">
        <x:f>IF(AND(I977="",J977=""),"",N(I977)-N(J977))</x:f>
      </x:c>
      <x:c r="L977" s="13"/>
      <x:c r="M977" s="76" t="str">
        <x:f>IF(E977="","",XLOOKUP(E977,'Lists &amp; COA'!$L$47:$L$95,'Lists &amp; COA'!$M$47:$M$95,""))</x:f>
      </x:c>
      <x:c r="N977" s="76" t="str">
        <x:f>IF(M977="","",IFERROR(VLOOKUP(M977,'Lists &amp; COA'!$A$6:$C$39,2,FALSE),"Review"))</x:f>
      </x:c>
      <x:c r="O977" s="76" t="str">
        <x:f>IF(OR(B977="",E977=""),"",IF(M977="","Review",IF(L977="","Review",IF(L977=M977,"No","Yes"))))</x:f>
      </x:c>
      <x:c r="P977" s="13"/>
      <x:c r="Q977" s="13"/>
      <x:c r="R977" s="13"/>
      <x:c r="S977" s="13"/>
      <x:c r="T977" s="76" t="str">
        <x:f>IF(A977="","",IF(COUNTIF($A$7:$A$1006,A977)&gt;1,"Possible Duplicate","Unique"))</x:f>
      </x:c>
      <x:c r="U977" s="13"/>
      <x:c r="V977" s="13"/>
      <x:c r="W977" s="13"/>
      <x:c r="X977" s="14"/>
    </x:row>
    <x:row r="978">
      <x:c r="A978" s="13"/>
      <x:c r="B978" s="14"/>
      <x:c r="C978" s="76" t="str">
        <x:f>IF(B978="","",TEXT(B978,"mmm yyyy"))</x:f>
      </x:c>
      <x:c r="D978" s="13"/>
      <x:c r="E978" s="13"/>
      <x:c r="F978" s="13"/>
      <x:c r="G978" s="13"/>
      <x:c r="H978" s="13"/>
      <x:c r="I978" s="77"/>
      <x:c r="J978" s="77"/>
      <x:c r="K978" s="78" t="str">
        <x:f>IF(AND(I978="",J978=""),"",N(I978)-N(J978))</x:f>
      </x:c>
      <x:c r="L978" s="13"/>
      <x:c r="M978" s="76" t="str">
        <x:f>IF(E978="","",XLOOKUP(E978,'Lists &amp; COA'!$L$47:$L$95,'Lists &amp; COA'!$M$47:$M$95,""))</x:f>
      </x:c>
      <x:c r="N978" s="76" t="str">
        <x:f>IF(M978="","",IFERROR(VLOOKUP(M978,'Lists &amp; COA'!$A$6:$C$39,2,FALSE),"Review"))</x:f>
      </x:c>
      <x:c r="O978" s="76" t="str">
        <x:f>IF(OR(B978="",E978=""),"",IF(M978="","Review",IF(L978="","Review",IF(L978=M978,"No","Yes"))))</x:f>
      </x:c>
      <x:c r="P978" s="13"/>
      <x:c r="Q978" s="13"/>
      <x:c r="R978" s="13"/>
      <x:c r="S978" s="13"/>
      <x:c r="T978" s="76" t="str">
        <x:f>IF(A978="","",IF(COUNTIF($A$7:$A$1006,A978)&gt;1,"Possible Duplicate","Unique"))</x:f>
      </x:c>
      <x:c r="U978" s="13"/>
      <x:c r="V978" s="13"/>
      <x:c r="W978" s="13"/>
      <x:c r="X978" s="14"/>
    </x:row>
    <x:row r="979">
      <x:c r="A979" s="13"/>
      <x:c r="B979" s="14"/>
      <x:c r="C979" s="76" t="str">
        <x:f>IF(B979="","",TEXT(B979,"mmm yyyy"))</x:f>
      </x:c>
      <x:c r="D979" s="13"/>
      <x:c r="E979" s="13"/>
      <x:c r="F979" s="13"/>
      <x:c r="G979" s="13"/>
      <x:c r="H979" s="13"/>
      <x:c r="I979" s="77"/>
      <x:c r="J979" s="77"/>
      <x:c r="K979" s="78" t="str">
        <x:f>IF(AND(I979="",J979=""),"",N(I979)-N(J979))</x:f>
      </x:c>
      <x:c r="L979" s="13"/>
      <x:c r="M979" s="76" t="str">
        <x:f>IF(E979="","",XLOOKUP(E979,'Lists &amp; COA'!$L$47:$L$95,'Lists &amp; COA'!$M$47:$M$95,""))</x:f>
      </x:c>
      <x:c r="N979" s="76" t="str">
        <x:f>IF(M979="","",IFERROR(VLOOKUP(M979,'Lists &amp; COA'!$A$6:$C$39,2,FALSE),"Review"))</x:f>
      </x:c>
      <x:c r="O979" s="76" t="str">
        <x:f>IF(OR(B979="",E979=""),"",IF(M979="","Review",IF(L979="","Review",IF(L979=M979,"No","Yes"))))</x:f>
      </x:c>
      <x:c r="P979" s="13"/>
      <x:c r="Q979" s="13"/>
      <x:c r="R979" s="13"/>
      <x:c r="S979" s="13"/>
      <x:c r="T979" s="76" t="str">
        <x:f>IF(A979="","",IF(COUNTIF($A$7:$A$1006,A979)&gt;1,"Possible Duplicate","Unique"))</x:f>
      </x:c>
      <x:c r="U979" s="13"/>
      <x:c r="V979" s="13"/>
      <x:c r="W979" s="13"/>
      <x:c r="X979" s="14"/>
    </x:row>
    <x:row r="980">
      <x:c r="A980" s="13"/>
      <x:c r="B980" s="14"/>
      <x:c r="C980" s="76" t="str">
        <x:f>IF(B980="","",TEXT(B980,"mmm yyyy"))</x:f>
      </x:c>
      <x:c r="D980" s="13"/>
      <x:c r="E980" s="13"/>
      <x:c r="F980" s="13"/>
      <x:c r="G980" s="13"/>
      <x:c r="H980" s="13"/>
      <x:c r="I980" s="77"/>
      <x:c r="J980" s="77"/>
      <x:c r="K980" s="78" t="str">
        <x:f>IF(AND(I980="",J980=""),"",N(I980)-N(J980))</x:f>
      </x:c>
      <x:c r="L980" s="13"/>
      <x:c r="M980" s="76" t="str">
        <x:f>IF(E980="","",XLOOKUP(E980,'Lists &amp; COA'!$L$47:$L$95,'Lists &amp; COA'!$M$47:$M$95,""))</x:f>
      </x:c>
      <x:c r="N980" s="76" t="str">
        <x:f>IF(M980="","",IFERROR(VLOOKUP(M980,'Lists &amp; COA'!$A$6:$C$39,2,FALSE),"Review"))</x:f>
      </x:c>
      <x:c r="O980" s="76" t="str">
        <x:f>IF(OR(B980="",E980=""),"",IF(M980="","Review",IF(L980="","Review",IF(L980=M980,"No","Yes"))))</x:f>
      </x:c>
      <x:c r="P980" s="13"/>
      <x:c r="Q980" s="13"/>
      <x:c r="R980" s="13"/>
      <x:c r="S980" s="13"/>
      <x:c r="T980" s="76" t="str">
        <x:f>IF(A980="","",IF(COUNTIF($A$7:$A$1006,A980)&gt;1,"Possible Duplicate","Unique"))</x:f>
      </x:c>
      <x:c r="U980" s="13"/>
      <x:c r="V980" s="13"/>
      <x:c r="W980" s="13"/>
      <x:c r="X980" s="14"/>
    </x:row>
    <x:row r="981">
      <x:c r="A981" s="13"/>
      <x:c r="B981" s="14"/>
      <x:c r="C981" s="76" t="str">
        <x:f>IF(B981="","",TEXT(B981,"mmm yyyy"))</x:f>
      </x:c>
      <x:c r="D981" s="13"/>
      <x:c r="E981" s="13"/>
      <x:c r="F981" s="13"/>
      <x:c r="G981" s="13"/>
      <x:c r="H981" s="13"/>
      <x:c r="I981" s="77"/>
      <x:c r="J981" s="77"/>
      <x:c r="K981" s="78" t="str">
        <x:f>IF(AND(I981="",J981=""),"",N(I981)-N(J981))</x:f>
      </x:c>
      <x:c r="L981" s="13"/>
      <x:c r="M981" s="76" t="str">
        <x:f>IF(E981="","",XLOOKUP(E981,'Lists &amp; COA'!$L$47:$L$95,'Lists &amp; COA'!$M$47:$M$95,""))</x:f>
      </x:c>
      <x:c r="N981" s="76" t="str">
        <x:f>IF(M981="","",IFERROR(VLOOKUP(M981,'Lists &amp; COA'!$A$6:$C$39,2,FALSE),"Review"))</x:f>
      </x:c>
      <x:c r="O981" s="76" t="str">
        <x:f>IF(OR(B981="",E981=""),"",IF(M981="","Review",IF(L981="","Review",IF(L981=M981,"No","Yes"))))</x:f>
      </x:c>
      <x:c r="P981" s="13"/>
      <x:c r="Q981" s="13"/>
      <x:c r="R981" s="13"/>
      <x:c r="S981" s="13"/>
      <x:c r="T981" s="76" t="str">
        <x:f>IF(A981="","",IF(COUNTIF($A$7:$A$1006,A981)&gt;1,"Possible Duplicate","Unique"))</x:f>
      </x:c>
      <x:c r="U981" s="13"/>
      <x:c r="V981" s="13"/>
      <x:c r="W981" s="13"/>
      <x:c r="X981" s="14"/>
    </x:row>
    <x:row r="982">
      <x:c r="A982" s="13"/>
      <x:c r="B982" s="14"/>
      <x:c r="C982" s="76" t="str">
        <x:f>IF(B982="","",TEXT(B982,"mmm yyyy"))</x:f>
      </x:c>
      <x:c r="D982" s="13"/>
      <x:c r="E982" s="13"/>
      <x:c r="F982" s="13"/>
      <x:c r="G982" s="13"/>
      <x:c r="H982" s="13"/>
      <x:c r="I982" s="77"/>
      <x:c r="J982" s="77"/>
      <x:c r="K982" s="78" t="str">
        <x:f>IF(AND(I982="",J982=""),"",N(I982)-N(J982))</x:f>
      </x:c>
      <x:c r="L982" s="13"/>
      <x:c r="M982" s="76" t="str">
        <x:f>IF(E982="","",XLOOKUP(E982,'Lists &amp; COA'!$L$47:$L$95,'Lists &amp; COA'!$M$47:$M$95,""))</x:f>
      </x:c>
      <x:c r="N982" s="76" t="str">
        <x:f>IF(M982="","",IFERROR(VLOOKUP(M982,'Lists &amp; COA'!$A$6:$C$39,2,FALSE),"Review"))</x:f>
      </x:c>
      <x:c r="O982" s="76" t="str">
        <x:f>IF(OR(B982="",E982=""),"",IF(M982="","Review",IF(L982="","Review",IF(L982=M982,"No","Yes"))))</x:f>
      </x:c>
      <x:c r="P982" s="13"/>
      <x:c r="Q982" s="13"/>
      <x:c r="R982" s="13"/>
      <x:c r="S982" s="13"/>
      <x:c r="T982" s="76" t="str">
        <x:f>IF(A982="","",IF(COUNTIF($A$7:$A$1006,A982)&gt;1,"Possible Duplicate","Unique"))</x:f>
      </x:c>
      <x:c r="U982" s="13"/>
      <x:c r="V982" s="13"/>
      <x:c r="W982" s="13"/>
      <x:c r="X982" s="14"/>
    </x:row>
    <x:row r="983">
      <x:c r="A983" s="13"/>
      <x:c r="B983" s="14"/>
      <x:c r="C983" s="76" t="str">
        <x:f>IF(B983="","",TEXT(B983,"mmm yyyy"))</x:f>
      </x:c>
      <x:c r="D983" s="13"/>
      <x:c r="E983" s="13"/>
      <x:c r="F983" s="13"/>
      <x:c r="G983" s="13"/>
      <x:c r="H983" s="13"/>
      <x:c r="I983" s="77"/>
      <x:c r="J983" s="77"/>
      <x:c r="K983" s="78" t="str">
        <x:f>IF(AND(I983="",J983=""),"",N(I983)-N(J983))</x:f>
      </x:c>
      <x:c r="L983" s="13"/>
      <x:c r="M983" s="76" t="str">
        <x:f>IF(E983="","",XLOOKUP(E983,'Lists &amp; COA'!$L$47:$L$95,'Lists &amp; COA'!$M$47:$M$95,""))</x:f>
      </x:c>
      <x:c r="N983" s="76" t="str">
        <x:f>IF(M983="","",IFERROR(VLOOKUP(M983,'Lists &amp; COA'!$A$6:$C$39,2,FALSE),"Review"))</x:f>
      </x:c>
      <x:c r="O983" s="76" t="str">
        <x:f>IF(OR(B983="",E983=""),"",IF(M983="","Review",IF(L983="","Review",IF(L983=M983,"No","Yes"))))</x:f>
      </x:c>
      <x:c r="P983" s="13"/>
      <x:c r="Q983" s="13"/>
      <x:c r="R983" s="13"/>
      <x:c r="S983" s="13"/>
      <x:c r="T983" s="76" t="str">
        <x:f>IF(A983="","",IF(COUNTIF($A$7:$A$1006,A983)&gt;1,"Possible Duplicate","Unique"))</x:f>
      </x:c>
      <x:c r="U983" s="13"/>
      <x:c r="V983" s="13"/>
      <x:c r="W983" s="13"/>
      <x:c r="X983" s="14"/>
    </x:row>
    <x:row r="984">
      <x:c r="A984" s="13"/>
      <x:c r="B984" s="14"/>
      <x:c r="C984" s="76" t="str">
        <x:f>IF(B984="","",TEXT(B984,"mmm yyyy"))</x:f>
      </x:c>
      <x:c r="D984" s="13"/>
      <x:c r="E984" s="13"/>
      <x:c r="F984" s="13"/>
      <x:c r="G984" s="13"/>
      <x:c r="H984" s="13"/>
      <x:c r="I984" s="77"/>
      <x:c r="J984" s="77"/>
      <x:c r="K984" s="78" t="str">
        <x:f>IF(AND(I984="",J984=""),"",N(I984)-N(J984))</x:f>
      </x:c>
      <x:c r="L984" s="13"/>
      <x:c r="M984" s="76" t="str">
        <x:f>IF(E984="","",XLOOKUP(E984,'Lists &amp; COA'!$L$47:$L$95,'Lists &amp; COA'!$M$47:$M$95,""))</x:f>
      </x:c>
      <x:c r="N984" s="76" t="str">
        <x:f>IF(M984="","",IFERROR(VLOOKUP(M984,'Lists &amp; COA'!$A$6:$C$39,2,FALSE),"Review"))</x:f>
      </x:c>
      <x:c r="O984" s="76" t="str">
        <x:f>IF(OR(B984="",E984=""),"",IF(M984="","Review",IF(L984="","Review",IF(L984=M984,"No","Yes"))))</x:f>
      </x:c>
      <x:c r="P984" s="13"/>
      <x:c r="Q984" s="13"/>
      <x:c r="R984" s="13"/>
      <x:c r="S984" s="13"/>
      <x:c r="T984" s="76" t="str">
        <x:f>IF(A984="","",IF(COUNTIF($A$7:$A$1006,A984)&gt;1,"Possible Duplicate","Unique"))</x:f>
      </x:c>
      <x:c r="U984" s="13"/>
      <x:c r="V984" s="13"/>
      <x:c r="W984" s="13"/>
      <x:c r="X984" s="14"/>
    </x:row>
    <x:row r="985">
      <x:c r="A985" s="13"/>
      <x:c r="B985" s="14"/>
      <x:c r="C985" s="76" t="str">
        <x:f>IF(B985="","",TEXT(B985,"mmm yyyy"))</x:f>
      </x:c>
      <x:c r="D985" s="13"/>
      <x:c r="E985" s="13"/>
      <x:c r="F985" s="13"/>
      <x:c r="G985" s="13"/>
      <x:c r="H985" s="13"/>
      <x:c r="I985" s="77"/>
      <x:c r="J985" s="77"/>
      <x:c r="K985" s="78" t="str">
        <x:f>IF(AND(I985="",J985=""),"",N(I985)-N(J985))</x:f>
      </x:c>
      <x:c r="L985" s="13"/>
      <x:c r="M985" s="76" t="str">
        <x:f>IF(E985="","",XLOOKUP(E985,'Lists &amp; COA'!$L$47:$L$95,'Lists &amp; COA'!$M$47:$M$95,""))</x:f>
      </x:c>
      <x:c r="N985" s="76" t="str">
        <x:f>IF(M985="","",IFERROR(VLOOKUP(M985,'Lists &amp; COA'!$A$6:$C$39,2,FALSE),"Review"))</x:f>
      </x:c>
      <x:c r="O985" s="76" t="str">
        <x:f>IF(OR(B985="",E985=""),"",IF(M985="","Review",IF(L985="","Review",IF(L985=M985,"No","Yes"))))</x:f>
      </x:c>
      <x:c r="P985" s="13"/>
      <x:c r="Q985" s="13"/>
      <x:c r="R985" s="13"/>
      <x:c r="S985" s="13"/>
      <x:c r="T985" s="76" t="str">
        <x:f>IF(A985="","",IF(COUNTIF($A$7:$A$1006,A985)&gt;1,"Possible Duplicate","Unique"))</x:f>
      </x:c>
      <x:c r="U985" s="13"/>
      <x:c r="V985" s="13"/>
      <x:c r="W985" s="13"/>
      <x:c r="X985" s="14"/>
    </x:row>
    <x:row r="986">
      <x:c r="A986" s="13"/>
      <x:c r="B986" s="14"/>
      <x:c r="C986" s="76" t="str">
        <x:f>IF(B986="","",TEXT(B986,"mmm yyyy"))</x:f>
      </x:c>
      <x:c r="D986" s="13"/>
      <x:c r="E986" s="13"/>
      <x:c r="F986" s="13"/>
      <x:c r="G986" s="13"/>
      <x:c r="H986" s="13"/>
      <x:c r="I986" s="77"/>
      <x:c r="J986" s="77"/>
      <x:c r="K986" s="78" t="str">
        <x:f>IF(AND(I986="",J986=""),"",N(I986)-N(J986))</x:f>
      </x:c>
      <x:c r="L986" s="13"/>
      <x:c r="M986" s="76" t="str">
        <x:f>IF(E986="","",XLOOKUP(E986,'Lists &amp; COA'!$L$47:$L$95,'Lists &amp; COA'!$M$47:$M$95,""))</x:f>
      </x:c>
      <x:c r="N986" s="76" t="str">
        <x:f>IF(M986="","",IFERROR(VLOOKUP(M986,'Lists &amp; COA'!$A$6:$C$39,2,FALSE),"Review"))</x:f>
      </x:c>
      <x:c r="O986" s="76" t="str">
        <x:f>IF(OR(B986="",E986=""),"",IF(M986="","Review",IF(L986="","Review",IF(L986=M986,"No","Yes"))))</x:f>
      </x:c>
      <x:c r="P986" s="13"/>
      <x:c r="Q986" s="13"/>
      <x:c r="R986" s="13"/>
      <x:c r="S986" s="13"/>
      <x:c r="T986" s="76" t="str">
        <x:f>IF(A986="","",IF(COUNTIF($A$7:$A$1006,A986)&gt;1,"Possible Duplicate","Unique"))</x:f>
      </x:c>
      <x:c r="U986" s="13"/>
      <x:c r="V986" s="13"/>
      <x:c r="W986" s="13"/>
      <x:c r="X986" s="14"/>
    </x:row>
    <x:row r="987">
      <x:c r="A987" s="13"/>
      <x:c r="B987" s="14"/>
      <x:c r="C987" s="76" t="str">
        <x:f>IF(B987="","",TEXT(B987,"mmm yyyy"))</x:f>
      </x:c>
      <x:c r="D987" s="13"/>
      <x:c r="E987" s="13"/>
      <x:c r="F987" s="13"/>
      <x:c r="G987" s="13"/>
      <x:c r="H987" s="13"/>
      <x:c r="I987" s="77"/>
      <x:c r="J987" s="77"/>
      <x:c r="K987" s="78" t="str">
        <x:f>IF(AND(I987="",J987=""),"",N(I987)-N(J987))</x:f>
      </x:c>
      <x:c r="L987" s="13"/>
      <x:c r="M987" s="76" t="str">
        <x:f>IF(E987="","",XLOOKUP(E987,'Lists &amp; COA'!$L$47:$L$95,'Lists &amp; COA'!$M$47:$M$95,""))</x:f>
      </x:c>
      <x:c r="N987" s="76" t="str">
        <x:f>IF(M987="","",IFERROR(VLOOKUP(M987,'Lists &amp; COA'!$A$6:$C$39,2,FALSE),"Review"))</x:f>
      </x:c>
      <x:c r="O987" s="76" t="str">
        <x:f>IF(OR(B987="",E987=""),"",IF(M987="","Review",IF(L987="","Review",IF(L987=M987,"No","Yes"))))</x:f>
      </x:c>
      <x:c r="P987" s="13"/>
      <x:c r="Q987" s="13"/>
      <x:c r="R987" s="13"/>
      <x:c r="S987" s="13"/>
      <x:c r="T987" s="76" t="str">
        <x:f>IF(A987="","",IF(COUNTIF($A$7:$A$1006,A987)&gt;1,"Possible Duplicate","Unique"))</x:f>
      </x:c>
      <x:c r="U987" s="13"/>
      <x:c r="V987" s="13"/>
      <x:c r="W987" s="13"/>
      <x:c r="X987" s="14"/>
    </x:row>
    <x:row r="988">
      <x:c r="A988" s="13"/>
      <x:c r="B988" s="14"/>
      <x:c r="C988" s="76" t="str">
        <x:f>IF(B988="","",TEXT(B988,"mmm yyyy"))</x:f>
      </x:c>
      <x:c r="D988" s="13"/>
      <x:c r="E988" s="13"/>
      <x:c r="F988" s="13"/>
      <x:c r="G988" s="13"/>
      <x:c r="H988" s="13"/>
      <x:c r="I988" s="77"/>
      <x:c r="J988" s="77"/>
      <x:c r="K988" s="78" t="str">
        <x:f>IF(AND(I988="",J988=""),"",N(I988)-N(J988))</x:f>
      </x:c>
      <x:c r="L988" s="13"/>
      <x:c r="M988" s="76" t="str">
        <x:f>IF(E988="","",XLOOKUP(E988,'Lists &amp; COA'!$L$47:$L$95,'Lists &amp; COA'!$M$47:$M$95,""))</x:f>
      </x:c>
      <x:c r="N988" s="76" t="str">
        <x:f>IF(M988="","",IFERROR(VLOOKUP(M988,'Lists &amp; COA'!$A$6:$C$39,2,FALSE),"Review"))</x:f>
      </x:c>
      <x:c r="O988" s="76" t="str">
        <x:f>IF(OR(B988="",E988=""),"",IF(M988="","Review",IF(L988="","Review",IF(L988=M988,"No","Yes"))))</x:f>
      </x:c>
      <x:c r="P988" s="13"/>
      <x:c r="Q988" s="13"/>
      <x:c r="R988" s="13"/>
      <x:c r="S988" s="13"/>
      <x:c r="T988" s="76" t="str">
        <x:f>IF(A988="","",IF(COUNTIF($A$7:$A$1006,A988)&gt;1,"Possible Duplicate","Unique"))</x:f>
      </x:c>
      <x:c r="U988" s="13"/>
      <x:c r="V988" s="13"/>
      <x:c r="W988" s="13"/>
      <x:c r="X988" s="14"/>
    </x:row>
    <x:row r="989">
      <x:c r="A989" s="13"/>
      <x:c r="B989" s="14"/>
      <x:c r="C989" s="76" t="str">
        <x:f>IF(B989="","",TEXT(B989,"mmm yyyy"))</x:f>
      </x:c>
      <x:c r="D989" s="13"/>
      <x:c r="E989" s="13"/>
      <x:c r="F989" s="13"/>
      <x:c r="G989" s="13"/>
      <x:c r="H989" s="13"/>
      <x:c r="I989" s="77"/>
      <x:c r="J989" s="77"/>
      <x:c r="K989" s="78" t="str">
        <x:f>IF(AND(I989="",J989=""),"",N(I989)-N(J989))</x:f>
      </x:c>
      <x:c r="L989" s="13"/>
      <x:c r="M989" s="76" t="str">
        <x:f>IF(E989="","",XLOOKUP(E989,'Lists &amp; COA'!$L$47:$L$95,'Lists &amp; COA'!$M$47:$M$95,""))</x:f>
      </x:c>
      <x:c r="N989" s="76" t="str">
        <x:f>IF(M989="","",IFERROR(VLOOKUP(M989,'Lists &amp; COA'!$A$6:$C$39,2,FALSE),"Review"))</x:f>
      </x:c>
      <x:c r="O989" s="76" t="str">
        <x:f>IF(OR(B989="",E989=""),"",IF(M989="","Review",IF(L989="","Review",IF(L989=M989,"No","Yes"))))</x:f>
      </x:c>
      <x:c r="P989" s="13"/>
      <x:c r="Q989" s="13"/>
      <x:c r="R989" s="13"/>
      <x:c r="S989" s="13"/>
      <x:c r="T989" s="76" t="str">
        <x:f>IF(A989="","",IF(COUNTIF($A$7:$A$1006,A989)&gt;1,"Possible Duplicate","Unique"))</x:f>
      </x:c>
      <x:c r="U989" s="13"/>
      <x:c r="V989" s="13"/>
      <x:c r="W989" s="13"/>
      <x:c r="X989" s="14"/>
    </x:row>
    <x:row r="990">
      <x:c r="A990" s="13"/>
      <x:c r="B990" s="14"/>
      <x:c r="C990" s="76" t="str">
        <x:f>IF(B990="","",TEXT(B990,"mmm yyyy"))</x:f>
      </x:c>
      <x:c r="D990" s="13"/>
      <x:c r="E990" s="13"/>
      <x:c r="F990" s="13"/>
      <x:c r="G990" s="13"/>
      <x:c r="H990" s="13"/>
      <x:c r="I990" s="77"/>
      <x:c r="J990" s="77"/>
      <x:c r="K990" s="78" t="str">
        <x:f>IF(AND(I990="",J990=""),"",N(I990)-N(J990))</x:f>
      </x:c>
      <x:c r="L990" s="13"/>
      <x:c r="M990" s="76" t="str">
        <x:f>IF(E990="","",XLOOKUP(E990,'Lists &amp; COA'!$L$47:$L$95,'Lists &amp; COA'!$M$47:$M$95,""))</x:f>
      </x:c>
      <x:c r="N990" s="76" t="str">
        <x:f>IF(M990="","",IFERROR(VLOOKUP(M990,'Lists &amp; COA'!$A$6:$C$39,2,FALSE),"Review"))</x:f>
      </x:c>
      <x:c r="O990" s="76" t="str">
        <x:f>IF(OR(B990="",E990=""),"",IF(M990="","Review",IF(L990="","Review",IF(L990=M990,"No","Yes"))))</x:f>
      </x:c>
      <x:c r="P990" s="13"/>
      <x:c r="Q990" s="13"/>
      <x:c r="R990" s="13"/>
      <x:c r="S990" s="13"/>
      <x:c r="T990" s="76" t="str">
        <x:f>IF(A990="","",IF(COUNTIF($A$7:$A$1006,A990)&gt;1,"Possible Duplicate","Unique"))</x:f>
      </x:c>
      <x:c r="U990" s="13"/>
      <x:c r="V990" s="13"/>
      <x:c r="W990" s="13"/>
      <x:c r="X990" s="14"/>
    </x:row>
    <x:row r="991">
      <x:c r="A991" s="13"/>
      <x:c r="B991" s="14"/>
      <x:c r="C991" s="76" t="str">
        <x:f>IF(B991="","",TEXT(B991,"mmm yyyy"))</x:f>
      </x:c>
      <x:c r="D991" s="13"/>
      <x:c r="E991" s="13"/>
      <x:c r="F991" s="13"/>
      <x:c r="G991" s="13"/>
      <x:c r="H991" s="13"/>
      <x:c r="I991" s="77"/>
      <x:c r="J991" s="77"/>
      <x:c r="K991" s="78" t="str">
        <x:f>IF(AND(I991="",J991=""),"",N(I991)-N(J991))</x:f>
      </x:c>
      <x:c r="L991" s="13"/>
      <x:c r="M991" s="76" t="str">
        <x:f>IF(E991="","",XLOOKUP(E991,'Lists &amp; COA'!$L$47:$L$95,'Lists &amp; COA'!$M$47:$M$95,""))</x:f>
      </x:c>
      <x:c r="N991" s="76" t="str">
        <x:f>IF(M991="","",IFERROR(VLOOKUP(M991,'Lists &amp; COA'!$A$6:$C$39,2,FALSE),"Review"))</x:f>
      </x:c>
      <x:c r="O991" s="76" t="str">
        <x:f>IF(OR(B991="",E991=""),"",IF(M991="","Review",IF(L991="","Review",IF(L991=M991,"No","Yes"))))</x:f>
      </x:c>
      <x:c r="P991" s="13"/>
      <x:c r="Q991" s="13"/>
      <x:c r="R991" s="13"/>
      <x:c r="S991" s="13"/>
      <x:c r="T991" s="76" t="str">
        <x:f>IF(A991="","",IF(COUNTIF($A$7:$A$1006,A991)&gt;1,"Possible Duplicate","Unique"))</x:f>
      </x:c>
      <x:c r="U991" s="13"/>
      <x:c r="V991" s="13"/>
      <x:c r="W991" s="13"/>
      <x:c r="X991" s="14"/>
    </x:row>
    <x:row r="992">
      <x:c r="A992" s="13"/>
      <x:c r="B992" s="14"/>
      <x:c r="C992" s="76" t="str">
        <x:f>IF(B992="","",TEXT(B992,"mmm yyyy"))</x:f>
      </x:c>
      <x:c r="D992" s="13"/>
      <x:c r="E992" s="13"/>
      <x:c r="F992" s="13"/>
      <x:c r="G992" s="13"/>
      <x:c r="H992" s="13"/>
      <x:c r="I992" s="77"/>
      <x:c r="J992" s="77"/>
      <x:c r="K992" s="78" t="str">
        <x:f>IF(AND(I992="",J992=""),"",N(I992)-N(J992))</x:f>
      </x:c>
      <x:c r="L992" s="13"/>
      <x:c r="M992" s="76" t="str">
        <x:f>IF(E992="","",XLOOKUP(E992,'Lists &amp; COA'!$L$47:$L$95,'Lists &amp; COA'!$M$47:$M$95,""))</x:f>
      </x:c>
      <x:c r="N992" s="76" t="str">
        <x:f>IF(M992="","",IFERROR(VLOOKUP(M992,'Lists &amp; COA'!$A$6:$C$39,2,FALSE),"Review"))</x:f>
      </x:c>
      <x:c r="O992" s="76" t="str">
        <x:f>IF(OR(B992="",E992=""),"",IF(M992="","Review",IF(L992="","Review",IF(L992=M992,"No","Yes"))))</x:f>
      </x:c>
      <x:c r="P992" s="13"/>
      <x:c r="Q992" s="13"/>
      <x:c r="R992" s="13"/>
      <x:c r="S992" s="13"/>
      <x:c r="T992" s="76" t="str">
        <x:f>IF(A992="","",IF(COUNTIF($A$7:$A$1006,A992)&gt;1,"Possible Duplicate","Unique"))</x:f>
      </x:c>
      <x:c r="U992" s="13"/>
      <x:c r="V992" s="13"/>
      <x:c r="W992" s="13"/>
      <x:c r="X992" s="14"/>
    </x:row>
    <x:row r="993">
      <x:c r="A993" s="13"/>
      <x:c r="B993" s="14"/>
      <x:c r="C993" s="76" t="str">
        <x:f>IF(B993="","",TEXT(B993,"mmm yyyy"))</x:f>
      </x:c>
      <x:c r="D993" s="13"/>
      <x:c r="E993" s="13"/>
      <x:c r="F993" s="13"/>
      <x:c r="G993" s="13"/>
      <x:c r="H993" s="13"/>
      <x:c r="I993" s="77"/>
      <x:c r="J993" s="77"/>
      <x:c r="K993" s="78" t="str">
        <x:f>IF(AND(I993="",J993=""),"",N(I993)-N(J993))</x:f>
      </x:c>
      <x:c r="L993" s="13"/>
      <x:c r="M993" s="76" t="str">
        <x:f>IF(E993="","",XLOOKUP(E993,'Lists &amp; COA'!$L$47:$L$95,'Lists &amp; COA'!$M$47:$M$95,""))</x:f>
      </x:c>
      <x:c r="N993" s="76" t="str">
        <x:f>IF(M993="","",IFERROR(VLOOKUP(M993,'Lists &amp; COA'!$A$6:$C$39,2,FALSE),"Review"))</x:f>
      </x:c>
      <x:c r="O993" s="76" t="str">
        <x:f>IF(OR(B993="",E993=""),"",IF(M993="","Review",IF(L993="","Review",IF(L993=M993,"No","Yes"))))</x:f>
      </x:c>
      <x:c r="P993" s="13"/>
      <x:c r="Q993" s="13"/>
      <x:c r="R993" s="13"/>
      <x:c r="S993" s="13"/>
      <x:c r="T993" s="76" t="str">
        <x:f>IF(A993="","",IF(COUNTIF($A$7:$A$1006,A993)&gt;1,"Possible Duplicate","Unique"))</x:f>
      </x:c>
      <x:c r="U993" s="13"/>
      <x:c r="V993" s="13"/>
      <x:c r="W993" s="13"/>
      <x:c r="X993" s="14"/>
    </x:row>
    <x:row r="994">
      <x:c r="A994" s="13"/>
      <x:c r="B994" s="14"/>
      <x:c r="C994" s="76" t="str">
        <x:f>IF(B994="","",TEXT(B994,"mmm yyyy"))</x:f>
      </x:c>
      <x:c r="D994" s="13"/>
      <x:c r="E994" s="13"/>
      <x:c r="F994" s="13"/>
      <x:c r="G994" s="13"/>
      <x:c r="H994" s="13"/>
      <x:c r="I994" s="77"/>
      <x:c r="J994" s="77"/>
      <x:c r="K994" s="78" t="str">
        <x:f>IF(AND(I994="",J994=""),"",N(I994)-N(J994))</x:f>
      </x:c>
      <x:c r="L994" s="13"/>
      <x:c r="M994" s="76" t="str">
        <x:f>IF(E994="","",XLOOKUP(E994,'Lists &amp; COA'!$L$47:$L$95,'Lists &amp; COA'!$M$47:$M$95,""))</x:f>
      </x:c>
      <x:c r="N994" s="76" t="str">
        <x:f>IF(M994="","",IFERROR(VLOOKUP(M994,'Lists &amp; COA'!$A$6:$C$39,2,FALSE),"Review"))</x:f>
      </x:c>
      <x:c r="O994" s="76" t="str">
        <x:f>IF(OR(B994="",E994=""),"",IF(M994="","Review",IF(L994="","Review",IF(L994=M994,"No","Yes"))))</x:f>
      </x:c>
      <x:c r="P994" s="13"/>
      <x:c r="Q994" s="13"/>
      <x:c r="R994" s="13"/>
      <x:c r="S994" s="13"/>
      <x:c r="T994" s="76" t="str">
        <x:f>IF(A994="","",IF(COUNTIF($A$7:$A$1006,A994)&gt;1,"Possible Duplicate","Unique"))</x:f>
      </x:c>
      <x:c r="U994" s="13"/>
      <x:c r="V994" s="13"/>
      <x:c r="W994" s="13"/>
      <x:c r="X994" s="14"/>
    </x:row>
    <x:row r="995">
      <x:c r="A995" s="13"/>
      <x:c r="B995" s="14"/>
      <x:c r="C995" s="76" t="str">
        <x:f>IF(B995="","",TEXT(B995,"mmm yyyy"))</x:f>
      </x:c>
      <x:c r="D995" s="13"/>
      <x:c r="E995" s="13"/>
      <x:c r="F995" s="13"/>
      <x:c r="G995" s="13"/>
      <x:c r="H995" s="13"/>
      <x:c r="I995" s="77"/>
      <x:c r="J995" s="77"/>
      <x:c r="K995" s="78" t="str">
        <x:f>IF(AND(I995="",J995=""),"",N(I995)-N(J995))</x:f>
      </x:c>
      <x:c r="L995" s="13"/>
      <x:c r="M995" s="76" t="str">
        <x:f>IF(E995="","",XLOOKUP(E995,'Lists &amp; COA'!$L$47:$L$95,'Lists &amp; COA'!$M$47:$M$95,""))</x:f>
      </x:c>
      <x:c r="N995" s="76" t="str">
        <x:f>IF(M995="","",IFERROR(VLOOKUP(M995,'Lists &amp; COA'!$A$6:$C$39,2,FALSE),"Review"))</x:f>
      </x:c>
      <x:c r="O995" s="76" t="str">
        <x:f>IF(OR(B995="",E995=""),"",IF(M995="","Review",IF(L995="","Review",IF(L995=M995,"No","Yes"))))</x:f>
      </x:c>
      <x:c r="P995" s="13"/>
      <x:c r="Q995" s="13"/>
      <x:c r="R995" s="13"/>
      <x:c r="S995" s="13"/>
      <x:c r="T995" s="76" t="str">
        <x:f>IF(A995="","",IF(COUNTIF($A$7:$A$1006,A995)&gt;1,"Possible Duplicate","Unique"))</x:f>
      </x:c>
      <x:c r="U995" s="13"/>
      <x:c r="V995" s="13"/>
      <x:c r="W995" s="13"/>
      <x:c r="X995" s="14"/>
    </x:row>
    <x:row r="996">
      <x:c r="A996" s="13"/>
      <x:c r="B996" s="14"/>
      <x:c r="C996" s="76" t="str">
        <x:f>IF(B996="","",TEXT(B996,"mmm yyyy"))</x:f>
      </x:c>
      <x:c r="D996" s="13"/>
      <x:c r="E996" s="13"/>
      <x:c r="F996" s="13"/>
      <x:c r="G996" s="13"/>
      <x:c r="H996" s="13"/>
      <x:c r="I996" s="77"/>
      <x:c r="J996" s="77"/>
      <x:c r="K996" s="78" t="str">
        <x:f>IF(AND(I996="",J996=""),"",N(I996)-N(J996))</x:f>
      </x:c>
      <x:c r="L996" s="13"/>
      <x:c r="M996" s="76" t="str">
        <x:f>IF(E996="","",XLOOKUP(E996,'Lists &amp; COA'!$L$47:$L$95,'Lists &amp; COA'!$M$47:$M$95,""))</x:f>
      </x:c>
      <x:c r="N996" s="76" t="str">
        <x:f>IF(M996="","",IFERROR(VLOOKUP(M996,'Lists &amp; COA'!$A$6:$C$39,2,FALSE),"Review"))</x:f>
      </x:c>
      <x:c r="O996" s="76" t="str">
        <x:f>IF(OR(B996="",E996=""),"",IF(M996="","Review",IF(L996="","Review",IF(L996=M996,"No","Yes"))))</x:f>
      </x:c>
      <x:c r="P996" s="13"/>
      <x:c r="Q996" s="13"/>
      <x:c r="R996" s="13"/>
      <x:c r="S996" s="13"/>
      <x:c r="T996" s="76" t="str">
        <x:f>IF(A996="","",IF(COUNTIF($A$7:$A$1006,A996)&gt;1,"Possible Duplicate","Unique"))</x:f>
      </x:c>
      <x:c r="U996" s="13"/>
      <x:c r="V996" s="13"/>
      <x:c r="W996" s="13"/>
      <x:c r="X996" s="14"/>
    </x:row>
    <x:row r="997">
      <x:c r="A997" s="13"/>
      <x:c r="B997" s="14"/>
      <x:c r="C997" s="76" t="str">
        <x:f>IF(B997="","",TEXT(B997,"mmm yyyy"))</x:f>
      </x:c>
      <x:c r="D997" s="13"/>
      <x:c r="E997" s="13"/>
      <x:c r="F997" s="13"/>
      <x:c r="G997" s="13"/>
      <x:c r="H997" s="13"/>
      <x:c r="I997" s="77"/>
      <x:c r="J997" s="77"/>
      <x:c r="K997" s="78" t="str">
        <x:f>IF(AND(I997="",J997=""),"",N(I997)-N(J997))</x:f>
      </x:c>
      <x:c r="L997" s="13"/>
      <x:c r="M997" s="76" t="str">
        <x:f>IF(E997="","",XLOOKUP(E997,'Lists &amp; COA'!$L$47:$L$95,'Lists &amp; COA'!$M$47:$M$95,""))</x:f>
      </x:c>
      <x:c r="N997" s="76" t="str">
        <x:f>IF(M997="","",IFERROR(VLOOKUP(M997,'Lists &amp; COA'!$A$6:$C$39,2,FALSE),"Review"))</x:f>
      </x:c>
      <x:c r="O997" s="76" t="str">
        <x:f>IF(OR(B997="",E997=""),"",IF(M997="","Review",IF(L997="","Review",IF(L997=M997,"No","Yes"))))</x:f>
      </x:c>
      <x:c r="P997" s="13"/>
      <x:c r="Q997" s="13"/>
      <x:c r="R997" s="13"/>
      <x:c r="S997" s="13"/>
      <x:c r="T997" s="76" t="str">
        <x:f>IF(A997="","",IF(COUNTIF($A$7:$A$1006,A997)&gt;1,"Possible Duplicate","Unique"))</x:f>
      </x:c>
      <x:c r="U997" s="13"/>
      <x:c r="V997" s="13"/>
      <x:c r="W997" s="13"/>
      <x:c r="X997" s="14"/>
    </x:row>
    <x:row r="998">
      <x:c r="A998" s="13"/>
      <x:c r="B998" s="14"/>
      <x:c r="C998" s="76" t="str">
        <x:f>IF(B998="","",TEXT(B998,"mmm yyyy"))</x:f>
      </x:c>
      <x:c r="D998" s="13"/>
      <x:c r="E998" s="13"/>
      <x:c r="F998" s="13"/>
      <x:c r="G998" s="13"/>
      <x:c r="H998" s="13"/>
      <x:c r="I998" s="77"/>
      <x:c r="J998" s="77"/>
      <x:c r="K998" s="78" t="str">
        <x:f>IF(AND(I998="",J998=""),"",N(I998)-N(J998))</x:f>
      </x:c>
      <x:c r="L998" s="13"/>
      <x:c r="M998" s="76" t="str">
        <x:f>IF(E998="","",XLOOKUP(E998,'Lists &amp; COA'!$L$47:$L$95,'Lists &amp; COA'!$M$47:$M$95,""))</x:f>
      </x:c>
      <x:c r="N998" s="76" t="str">
        <x:f>IF(M998="","",IFERROR(VLOOKUP(M998,'Lists &amp; COA'!$A$6:$C$39,2,FALSE),"Review"))</x:f>
      </x:c>
      <x:c r="O998" s="76" t="str">
        <x:f>IF(OR(B998="",E998=""),"",IF(M998="","Review",IF(L998="","Review",IF(L998=M998,"No","Yes"))))</x:f>
      </x:c>
      <x:c r="P998" s="13"/>
      <x:c r="Q998" s="13"/>
      <x:c r="R998" s="13"/>
      <x:c r="S998" s="13"/>
      <x:c r="T998" s="76" t="str">
        <x:f>IF(A998="","",IF(COUNTIF($A$7:$A$1006,A998)&gt;1,"Possible Duplicate","Unique"))</x:f>
      </x:c>
      <x:c r="U998" s="13"/>
      <x:c r="V998" s="13"/>
      <x:c r="W998" s="13"/>
      <x:c r="X998" s="14"/>
    </x:row>
    <x:row r="999">
      <x:c r="A999" s="13"/>
      <x:c r="B999" s="14"/>
      <x:c r="C999" s="76" t="str">
        <x:f>IF(B999="","",TEXT(B999,"mmm yyyy"))</x:f>
      </x:c>
      <x:c r="D999" s="13"/>
      <x:c r="E999" s="13"/>
      <x:c r="F999" s="13"/>
      <x:c r="G999" s="13"/>
      <x:c r="H999" s="13"/>
      <x:c r="I999" s="77"/>
      <x:c r="J999" s="77"/>
      <x:c r="K999" s="78" t="str">
        <x:f>IF(AND(I999="",J999=""),"",N(I999)-N(J999))</x:f>
      </x:c>
      <x:c r="L999" s="13"/>
      <x:c r="M999" s="76" t="str">
        <x:f>IF(E999="","",XLOOKUP(E999,'Lists &amp; COA'!$L$47:$L$95,'Lists &amp; COA'!$M$47:$M$95,""))</x:f>
      </x:c>
      <x:c r="N999" s="76" t="str">
        <x:f>IF(M999="","",IFERROR(VLOOKUP(M999,'Lists &amp; COA'!$A$6:$C$39,2,FALSE),"Review"))</x:f>
      </x:c>
      <x:c r="O999" s="76" t="str">
        <x:f>IF(OR(B999="",E999=""),"",IF(M999="","Review",IF(L999="","Review",IF(L999=M999,"No","Yes"))))</x:f>
      </x:c>
      <x:c r="P999" s="13"/>
      <x:c r="Q999" s="13"/>
      <x:c r="R999" s="13"/>
      <x:c r="S999" s="13"/>
      <x:c r="T999" s="76" t="str">
        <x:f>IF(A999="","",IF(COUNTIF($A$7:$A$1006,A999)&gt;1,"Possible Duplicate","Unique"))</x:f>
      </x:c>
      <x:c r="U999" s="13"/>
      <x:c r="V999" s="13"/>
      <x:c r="W999" s="13"/>
      <x:c r="X999" s="14"/>
    </x:row>
    <x:row r="1000">
      <x:c r="A1000" s="13"/>
      <x:c r="B1000" s="14"/>
      <x:c r="C1000" s="76" t="str">
        <x:f>IF(B1000="","",TEXT(B1000,"mmm yyyy"))</x:f>
      </x:c>
      <x:c r="D1000" s="13"/>
      <x:c r="E1000" s="13"/>
      <x:c r="F1000" s="13"/>
      <x:c r="G1000" s="13"/>
      <x:c r="H1000" s="13"/>
      <x:c r="I1000" s="77"/>
      <x:c r="J1000" s="77"/>
      <x:c r="K1000" s="78" t="str">
        <x:f>IF(AND(I1000="",J1000=""),"",N(I1000)-N(J1000))</x:f>
      </x:c>
      <x:c r="L1000" s="13"/>
      <x:c r="M1000" s="76" t="str">
        <x:f>IF(E1000="","",XLOOKUP(E1000,'Lists &amp; COA'!$L$47:$L$95,'Lists &amp; COA'!$M$47:$M$95,""))</x:f>
      </x:c>
      <x:c r="N1000" s="76" t="str">
        <x:f>IF(M1000="","",IFERROR(VLOOKUP(M1000,'Lists &amp; COA'!$A$6:$C$39,2,FALSE),"Review"))</x:f>
      </x:c>
      <x:c r="O1000" s="76" t="str">
        <x:f>IF(OR(B1000="",E1000=""),"",IF(M1000="","Review",IF(L1000="","Review",IF(L1000=M1000,"No","Yes"))))</x:f>
      </x:c>
      <x:c r="P1000" s="13"/>
      <x:c r="Q1000" s="13"/>
      <x:c r="R1000" s="13"/>
      <x:c r="S1000" s="13"/>
      <x:c r="T1000" s="76" t="str">
        <x:f>IF(A1000="","",IF(COUNTIF($A$7:$A$1006,A1000)&gt;1,"Possible Duplicate","Unique"))</x:f>
      </x:c>
      <x:c r="U1000" s="13"/>
      <x:c r="V1000" s="13"/>
      <x:c r="W1000" s="13"/>
      <x:c r="X1000" s="14"/>
    </x:row>
    <x:row r="1001">
      <x:c r="A1001" s="13"/>
      <x:c r="B1001" s="14"/>
      <x:c r="C1001" s="76" t="str">
        <x:f>IF(B1001="","",TEXT(B1001,"mmm yyyy"))</x:f>
      </x:c>
      <x:c r="D1001" s="13"/>
      <x:c r="E1001" s="13"/>
      <x:c r="F1001" s="13"/>
      <x:c r="G1001" s="13"/>
      <x:c r="H1001" s="13"/>
      <x:c r="I1001" s="77"/>
      <x:c r="J1001" s="77"/>
      <x:c r="K1001" s="78" t="str">
        <x:f>IF(AND(I1001="",J1001=""),"",N(I1001)-N(J1001))</x:f>
      </x:c>
      <x:c r="L1001" s="13"/>
      <x:c r="M1001" s="76" t="str">
        <x:f>IF(E1001="","",XLOOKUP(E1001,'Lists &amp; COA'!$L$47:$L$95,'Lists &amp; COA'!$M$47:$M$95,""))</x:f>
      </x:c>
      <x:c r="N1001" s="76" t="str">
        <x:f>IF(M1001="","",IFERROR(VLOOKUP(M1001,'Lists &amp; COA'!$A$6:$C$39,2,FALSE),"Review"))</x:f>
      </x:c>
      <x:c r="O1001" s="76" t="str">
        <x:f>IF(OR(B1001="",E1001=""),"",IF(M1001="","Review",IF(L1001="","Review",IF(L1001=M1001,"No","Yes"))))</x:f>
      </x:c>
      <x:c r="P1001" s="13"/>
      <x:c r="Q1001" s="13"/>
      <x:c r="R1001" s="13"/>
      <x:c r="S1001" s="13"/>
      <x:c r="T1001" s="76" t="str">
        <x:f>IF(A1001="","",IF(COUNTIF($A$7:$A$1006,A1001)&gt;1,"Possible Duplicate","Unique"))</x:f>
      </x:c>
      <x:c r="U1001" s="13"/>
      <x:c r="V1001" s="13"/>
      <x:c r="W1001" s="13"/>
      <x:c r="X1001" s="14"/>
    </x:row>
    <x:row r="1002">
      <x:c r="A1002" s="13"/>
      <x:c r="B1002" s="14"/>
      <x:c r="C1002" s="76" t="str">
        <x:f>IF(B1002="","",TEXT(B1002,"mmm yyyy"))</x:f>
      </x:c>
      <x:c r="D1002" s="13"/>
      <x:c r="E1002" s="13"/>
      <x:c r="F1002" s="13"/>
      <x:c r="G1002" s="13"/>
      <x:c r="H1002" s="13"/>
      <x:c r="I1002" s="77"/>
      <x:c r="J1002" s="77"/>
      <x:c r="K1002" s="78" t="str">
        <x:f>IF(AND(I1002="",J1002=""),"",N(I1002)-N(J1002))</x:f>
      </x:c>
      <x:c r="L1002" s="13"/>
      <x:c r="M1002" s="76" t="str">
        <x:f>IF(E1002="","",XLOOKUP(E1002,'Lists &amp; COA'!$L$47:$L$95,'Lists &amp; COA'!$M$47:$M$95,""))</x:f>
      </x:c>
      <x:c r="N1002" s="76" t="str">
        <x:f>IF(M1002="","",IFERROR(VLOOKUP(M1002,'Lists &amp; COA'!$A$6:$C$39,2,FALSE),"Review"))</x:f>
      </x:c>
      <x:c r="O1002" s="76" t="str">
        <x:f>IF(OR(B1002="",E1002=""),"",IF(M1002="","Review",IF(L1002="","Review",IF(L1002=M1002,"No","Yes"))))</x:f>
      </x:c>
      <x:c r="P1002" s="13"/>
      <x:c r="Q1002" s="13"/>
      <x:c r="R1002" s="13"/>
      <x:c r="S1002" s="13"/>
      <x:c r="T1002" s="76" t="str">
        <x:f>IF(A1002="","",IF(COUNTIF($A$7:$A$1006,A1002)&gt;1,"Possible Duplicate","Unique"))</x:f>
      </x:c>
      <x:c r="U1002" s="13"/>
      <x:c r="V1002" s="13"/>
      <x:c r="W1002" s="13"/>
      <x:c r="X1002" s="14"/>
    </x:row>
    <x:row r="1003">
      <x:c r="A1003" s="13"/>
      <x:c r="B1003" s="14"/>
      <x:c r="C1003" s="76" t="str">
        <x:f>IF(B1003="","",TEXT(B1003,"mmm yyyy"))</x:f>
      </x:c>
      <x:c r="D1003" s="13"/>
      <x:c r="E1003" s="13"/>
      <x:c r="F1003" s="13"/>
      <x:c r="G1003" s="13"/>
      <x:c r="H1003" s="13"/>
      <x:c r="I1003" s="77"/>
      <x:c r="J1003" s="77"/>
      <x:c r="K1003" s="78" t="str">
        <x:f>IF(AND(I1003="",J1003=""),"",N(I1003)-N(J1003))</x:f>
      </x:c>
      <x:c r="L1003" s="13"/>
      <x:c r="M1003" s="76" t="str">
        <x:f>IF(E1003="","",XLOOKUP(E1003,'Lists &amp; COA'!$L$47:$L$95,'Lists &amp; COA'!$M$47:$M$95,""))</x:f>
      </x:c>
      <x:c r="N1003" s="76" t="str">
        <x:f>IF(M1003="","",IFERROR(VLOOKUP(M1003,'Lists &amp; COA'!$A$6:$C$39,2,FALSE),"Review"))</x:f>
      </x:c>
      <x:c r="O1003" s="76" t="str">
        <x:f>IF(OR(B1003="",E1003=""),"",IF(M1003="","Review",IF(L1003="","Review",IF(L1003=M1003,"No","Yes"))))</x:f>
      </x:c>
      <x:c r="P1003" s="13"/>
      <x:c r="Q1003" s="13"/>
      <x:c r="R1003" s="13"/>
      <x:c r="S1003" s="13"/>
      <x:c r="T1003" s="76" t="str">
        <x:f>IF(A1003="","",IF(COUNTIF($A$7:$A$1006,A1003)&gt;1,"Possible Duplicate","Unique"))</x:f>
      </x:c>
      <x:c r="U1003" s="13"/>
      <x:c r="V1003" s="13"/>
      <x:c r="W1003" s="13"/>
      <x:c r="X1003" s="14"/>
    </x:row>
    <x:row r="1004">
      <x:c r="A1004" s="13"/>
      <x:c r="B1004" s="14"/>
      <x:c r="C1004" s="76" t="str">
        <x:f>IF(B1004="","",TEXT(B1004,"mmm yyyy"))</x:f>
      </x:c>
      <x:c r="D1004" s="13"/>
      <x:c r="E1004" s="13"/>
      <x:c r="F1004" s="13"/>
      <x:c r="G1004" s="13"/>
      <x:c r="H1004" s="13"/>
      <x:c r="I1004" s="77"/>
      <x:c r="J1004" s="77"/>
      <x:c r="K1004" s="78" t="str">
        <x:f>IF(AND(I1004="",J1004=""),"",N(I1004)-N(J1004))</x:f>
      </x:c>
      <x:c r="L1004" s="13"/>
      <x:c r="M1004" s="76" t="str">
        <x:f>IF(E1004="","",XLOOKUP(E1004,'Lists &amp; COA'!$L$47:$L$95,'Lists &amp; COA'!$M$47:$M$95,""))</x:f>
      </x:c>
      <x:c r="N1004" s="76" t="str">
        <x:f>IF(M1004="","",IFERROR(VLOOKUP(M1004,'Lists &amp; COA'!$A$6:$C$39,2,FALSE),"Review"))</x:f>
      </x:c>
      <x:c r="O1004" s="76" t="str">
        <x:f>IF(OR(B1004="",E1004=""),"",IF(M1004="","Review",IF(L1004="","Review",IF(L1004=M1004,"No","Yes"))))</x:f>
      </x:c>
      <x:c r="P1004" s="13"/>
      <x:c r="Q1004" s="13"/>
      <x:c r="R1004" s="13"/>
      <x:c r="S1004" s="13"/>
      <x:c r="T1004" s="76" t="str">
        <x:f>IF(A1004="","",IF(COUNTIF($A$7:$A$1006,A1004)&gt;1,"Possible Duplicate","Unique"))</x:f>
      </x:c>
      <x:c r="U1004" s="13"/>
      <x:c r="V1004" s="13"/>
      <x:c r="W1004" s="13"/>
      <x:c r="X1004" s="14"/>
    </x:row>
    <x:row r="1005">
      <x:c r="A1005" s="13"/>
      <x:c r="B1005" s="14"/>
      <x:c r="C1005" s="76" t="str">
        <x:f>IF(B1005="","",TEXT(B1005,"mmm yyyy"))</x:f>
      </x:c>
      <x:c r="D1005" s="13"/>
      <x:c r="E1005" s="13"/>
      <x:c r="F1005" s="13"/>
      <x:c r="G1005" s="13"/>
      <x:c r="H1005" s="13"/>
      <x:c r="I1005" s="77"/>
      <x:c r="J1005" s="77"/>
      <x:c r="K1005" s="78" t="str">
        <x:f>IF(AND(I1005="",J1005=""),"",N(I1005)-N(J1005))</x:f>
      </x:c>
      <x:c r="L1005" s="13"/>
      <x:c r="M1005" s="76" t="str">
        <x:f>IF(E1005="","",XLOOKUP(E1005,'Lists &amp; COA'!$L$47:$L$95,'Lists &amp; COA'!$M$47:$M$95,""))</x:f>
      </x:c>
      <x:c r="N1005" s="76" t="str">
        <x:f>IF(M1005="","",IFERROR(VLOOKUP(M1005,'Lists &amp; COA'!$A$6:$C$39,2,FALSE),"Review"))</x:f>
      </x:c>
      <x:c r="O1005" s="76" t="str">
        <x:f>IF(OR(B1005="",E1005=""),"",IF(M1005="","Review",IF(L1005="","Review",IF(L1005=M1005,"No","Yes"))))</x:f>
      </x:c>
      <x:c r="P1005" s="13"/>
      <x:c r="Q1005" s="13"/>
      <x:c r="R1005" s="13"/>
      <x:c r="S1005" s="13"/>
      <x:c r="T1005" s="76" t="str">
        <x:f>IF(A1005="","",IF(COUNTIF($A$7:$A$1006,A1005)&gt;1,"Possible Duplicate","Unique"))</x:f>
      </x:c>
      <x:c r="U1005" s="13"/>
      <x:c r="V1005" s="13"/>
      <x:c r="W1005" s="13"/>
      <x:c r="X1005" s="14"/>
    </x:row>
    <x:row r="1006">
      <x:c r="A1006" s="13"/>
      <x:c r="B1006" s="14"/>
      <x:c r="C1006" s="76" t="str">
        <x:f>IF(B1006="","",TEXT(B1006,"mmm yyyy"))</x:f>
      </x:c>
      <x:c r="D1006" s="13"/>
      <x:c r="E1006" s="13"/>
      <x:c r="F1006" s="13"/>
      <x:c r="G1006" s="13"/>
      <x:c r="H1006" s="13"/>
      <x:c r="I1006" s="77"/>
      <x:c r="J1006" s="77"/>
      <x:c r="K1006" s="78" t="str">
        <x:f>IF(AND(I1006="",J1006=""),"",N(I1006)-N(J1006))</x:f>
      </x:c>
      <x:c r="L1006" s="13"/>
      <x:c r="M1006" s="76" t="str">
        <x:f>IF(E1006="","",XLOOKUP(E1006,'Lists &amp; COA'!$L$47:$L$95,'Lists &amp; COA'!$M$47:$M$95,""))</x:f>
      </x:c>
      <x:c r="N1006" s="76" t="str">
        <x:f>IF(M1006="","",IFERROR(VLOOKUP(M1006,'Lists &amp; COA'!$A$6:$C$39,2,FALSE),"Review"))</x:f>
      </x:c>
      <x:c r="O1006" s="76" t="str">
        <x:f>IF(OR(B1006="",E1006=""),"",IF(M1006="","Review",IF(L1006="","Review",IF(L1006=M1006,"No","Yes"))))</x:f>
      </x:c>
      <x:c r="P1006" s="13"/>
      <x:c r="Q1006" s="13"/>
      <x:c r="R1006" s="13"/>
      <x:c r="S1006" s="13"/>
      <x:c r="T1006" s="76" t="str">
        <x:f>IF(A1006="","",IF(COUNTIF($A$7:$A$1006,A1006)&gt;1,"Possible Duplicate","Unique"))</x:f>
      </x:c>
      <x:c r="U1006" s="13"/>
      <x:c r="V1006" s="13"/>
      <x:c r="W1006" s="13"/>
      <x:c r="X1006" s="14"/>
    </x:row>
  </x:sheetData>
  <x:mergeCells>
    <x:mergeCell ref="A1:X2"/>
    <x:mergeCell ref="A3:X3"/>
    <x:mergeCell ref="A5:X5"/>
  </x:mergeCells>
  <x:conditionalFormatting sqref="O7:O1006">
    <x:cfRule type="containsText" dxfId="0" priority="1" operator="containsText" text="Yes"/>
  </x:conditionalFormatting>
  <x:conditionalFormatting sqref="T7:T1006">
    <x:cfRule type="containsText" dxfId="1" priority="2" operator="containsText" text="Possible Duplicate"/>
  </x:conditionalFormatting>
  <x:conditionalFormatting sqref="Q7:Q1006">
    <x:cfRule type="containsText" dxfId="2" priority="3" operator="containsText" text="Missing"/>
  </x:conditionalFormatting>
  <x:dataValidations count="7">
    <x:dataValidation type="list" sqref="D7:D1006">
      <x:formula1>'Lists &amp; COA'!$E$6:$E$25</x:formula1>
    </x:dataValidation>
    <x:dataValidation type="list" sqref="F7:F1006">
      <x:formula1>"Income,Expense,Transfer,Refund,Owner Contribution,Owner Draw,Loan Proceeds,Loan Payment,Credit Card Payment,Security Deposit,Other"</x:formula1>
    </x:dataValidation>
    <x:dataValidation type="list" sqref="L7:L1006">
      <x:formula1>'Lists &amp; COA'!$A$6:$A$39</x:formula1>
    </x:dataValidation>
    <x:dataValidation type="list" sqref="P7:P1006">
      <x:formula1>"Add,Match,Exclude,Edit,Undo &amp; Recategorize,Record Transfer,Review,No Action"</x:formula1>
    </x:dataValidation>
    <x:dataValidation type="list" sqref="Q7:Q1006">
      <x:formula1>"Attached,Missing,Requested,Not Required"</x:formula1>
    </x:dataValidation>
    <x:dataValidation type="list" sqref="R7:R1006">
      <x:formula1>"Unreconciled,Cleared,Reconciled,Excluded,Pending Investigation"</x:formula1>
    </x:dataValidation>
    <x:dataValidation type="list" sqref="S7:S1006">
      <x:formula1>"Not Reviewed,In Progress,Waiting for Client,Ready to Update,Updated in QBO,Verified"</x:formula1>
    </x:dataValidation>
  </x:dataValidations>
  <x:pageMargins left="0.7" right="0.7" top="0.75" bottom="0.75" header="0.3" footer="0.3"/>
  <x:legacyDrawing xmlns:r="http://schemas.openxmlformats.org/officeDocument/2006/relationships" r:id="Rb62e38f9e3f346be"/>
  <x:tableParts count="1">
    <x:tablePart xmlns:r="http://schemas.openxmlformats.org/officeDocument/2006/relationships" r:id="R18cec5e743cb4383"/>
  </x:tableParts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8" hidden="0" customWidth="1"/>
    <x:col min="4" max="4" width="13" hidden="0" customWidth="1"/>
    <x:col min="5" max="5" width="13" hidden="0" customWidth="1"/>
    <x:col min="6" max="6" width="16" hidden="0" customWidth="1"/>
    <x:col min="7" max="7" width="20" hidden="0" customWidth="1"/>
    <x:col min="8" max="8" width="18" hidden="0" customWidth="1"/>
    <x:col min="9" max="9" width="18" hidden="0" customWidth="1"/>
    <x:col min="10" max="10" width="14" hidden="0" customWidth="1"/>
    <x:col min="11" max="11" width="15" hidden="0" customWidth="1"/>
    <x:col min="12" max="12" width="13" hidden="0" customWidth="1"/>
    <x:col min="13" max="13" width="14" hidden="0" customWidth="1"/>
    <x:col min="14" max="14" width="14" hidden="0" customWidth="1"/>
    <x:col min="15" max="15" width="18" hidden="0" customWidth="1"/>
    <x:col min="16" max="16" width="34" hidden="0" customWidth="1"/>
  </x:cols>
  <x:sheetData>
    <x:row r="1" ht="24" customHeight="1">
      <x:c r="A1" s="4" t="str">
        <x:v>ACCOUNTS RECEIVABLE — INVOICE &amp; AGING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</x:row>
    <x:row r="6">
      <x:c r="A6" s="59" t="str">
        <x:v>Invoice #</x:v>
      </x:c>
      <x:c r="B6" s="60" t="str">
        <x:v>Customer ID</x:v>
      </x:c>
      <x:c r="C6" s="60" t="str">
        <x:v>Customer Name (XLOOKUP)</x:v>
      </x:c>
      <x:c r="D6" s="60" t="str">
        <x:v>Invoice Date</x:v>
      </x:c>
      <x:c r="E6" s="60" t="str">
        <x:v>Due Date</x:v>
      </x:c>
      <x:c r="F6" s="60" t="str">
        <x:v>Original Amount</x:v>
      </x:c>
      <x:c r="G6" s="60" t="str">
        <x:v>Payments Received (SUMIFS)</x:v>
      </x:c>
      <x:c r="H6" s="60" t="str">
        <x:v>Credits / Adjustments</x:v>
      </x:c>
      <x:c r="I6" s="60" t="str">
        <x:v>Outstanding Balance</x:v>
      </x:c>
      <x:c r="J6" s="60" t="str">
        <x:v>Days Overdue</x:v>
      </x:c>
      <x:c r="K6" s="60" t="str">
        <x:v>Aging Bucket</x:v>
      </x:c>
      <x:c r="L6" s="60" t="str">
        <x:v>Status</x:v>
      </x:c>
      <x:c r="M6" s="60" t="str">
        <x:v>Last Follow-up</x:v>
      </x:c>
      <x:c r="N6" s="60" t="str">
        <x:v>Next Follow-up</x:v>
      </x:c>
      <x:c r="O6" s="60" t="str">
        <x:v>QBO Status</x:v>
      </x:c>
      <x:c r="P6" s="61" t="str">
        <x:v>Notes</x:v>
      </x:c>
    </x:row>
    <x:row r="7">
      <x:c r="A7" s="13" t="str">
        <x:v>INV-2601</x:v>
      </x:c>
      <x:c r="B7" s="13" t="str">
        <x:v>CUST-001</x:v>
      </x:c>
      <x:c r="C7" s="76" t="str">
        <x:f>IF(B7="","",XLOOKUP(B7,'Lists &amp; COA'!$A$47:$A$145,'Lists &amp; COA'!$B$47:$B$145,"Customer not found"))</x:f>
        <x:v>BrightNest Retail Co. (Fictional)</x:v>
      </x:c>
      <x:c r="D7" s="14" t="n">
        <x:v>46034</x:v>
      </x:c>
      <x:c r="E7" s="14" t="n">
        <x:v>46064</x:v>
      </x:c>
      <x:c r="F7" s="77" t="n">
        <x:v>2200</x:v>
      </x:c>
      <x:c r="G7" s="78" t="n">
        <x:f>IF(A7="","",SUMIFS('Customer Payments'!$H$7:$H$506,'Customer Payments'!$E$7:$E$506,A7))</x:f>
        <x:v>2200</x:v>
      </x:c>
      <x:c r="H7" s="77" t="n">
        <x:v>0</x:v>
      </x:c>
      <x:c r="I7" s="78" t="n">
        <x:f>IF(F7="","",MAX(0,N(F7)-N(G7)-N(H7)))</x:f>
        <x:v>0</x:v>
      </x:c>
      <x:c r="J7" s="76" t="n">
        <x:f>IF(A7="","",IF(OR(I7=0,E7=""),0,MAX(0,TODAY()-E7)))</x:f>
        <x:v>0</x:v>
      </x:c>
      <x:c r="K7" s="76" t="str">
        <x:f>IF(I7="","",IF(I7=0,"Paid",IF(J7=0,"Current",IF(J7&lt;=30,"1-30 Days",IF(J7&lt;=60,"31-60 Days",IF(J7&lt;=90,"61-90 Days","90+ Days"))))))</x:f>
      </x:c>
      <x:c r="L7" s="76" t="str">
        <x:f>IF(A7="","",IF(I7=0,"Paid",IF(AND(E7&lt;&gt;"",TODAY()&gt;E7),"Overdue","Open")))</x:f>
        <x:v>Paid</x:v>
      </x:c>
      <x:c r="M7" s="14" t="n">
        <x:v>46058</x:v>
      </x:c>
      <x:c r="N7" s="14" t="n">
        <x:v>46061</x:v>
      </x:c>
      <x:c r="O7" s="13" t="str">
        <x:v>Updated in QBO</x:v>
      </x:c>
      <x:c r="P7" s="13" t="str">
        <x:v>Wholesale order: bamboo drawer organizers.</x:v>
      </x:c>
    </x:row>
    <x:row r="8">
      <x:c r="A8" s="13" t="str">
        <x:v>INV-2602</x:v>
      </x:c>
      <x:c r="B8" s="13" t="str">
        <x:v>CUST-002</x:v>
      </x:c>
      <x:c r="C8" s="76" t="str">
        <x:f>IF(B8="","",XLOOKUP(B8,'Lists &amp; COA'!$A$47:$A$145,'Lists &amp; COA'!$B$47:$B$145,"Customer not found"))</x:f>
        <x:v>Harbor &amp; Home Boutique (Fictional)</x:v>
      </x:c>
      <x:c r="D8" s="14" t="n">
        <x:v>46068</x:v>
      </x:c>
      <x:c r="E8" s="14" t="n">
        <x:v>46097</x:v>
      </x:c>
      <x:c r="F8" s="77" t="n">
        <x:v>3150</x:v>
      </x:c>
      <x:c r="G8" s="78" t="n">
        <x:f>IF(A8="","",SUMIFS('Customer Payments'!$H$7:$H$506,'Customer Payments'!$E$7:$E$506,A8))</x:f>
        <x:v>3150</x:v>
      </x:c>
      <x:c r="H8" s="77" t="n">
        <x:v>0</x:v>
      </x:c>
      <x:c r="I8" s="78" t="n">
        <x:f>IF(F8="","",MAX(0,N(F8)-N(G8)-N(H8)))</x:f>
        <x:v>0</x:v>
      </x:c>
      <x:c r="J8" s="76" t="n">
        <x:f>IF(A8="","",IF(OR(I8=0,E8=""),0,MAX(0,TODAY()-E8)))</x:f>
        <x:v>0</x:v>
      </x:c>
      <x:c r="K8" s="76" t="str">
        <x:f>IF(I8="","",IF(I8=0,"Paid",IF(J8=0,"Current",IF(J8&lt;=30,"1-30 Days",IF(J8&lt;=60,"31-60 Days",IF(J8&lt;=90,"61-90 Days","90+ Days"))))))</x:f>
      </x:c>
      <x:c r="L8" s="76" t="str">
        <x:f>IF(A8="","",IF(I8=0,"Paid",IF(AND(E8&lt;&gt;"",TODAY()&gt;E8),"Overdue","Open")))</x:f>
        <x:v>Paid</x:v>
      </x:c>
      <x:c r="M8" s="14" t="n">
        <x:v>46086</x:v>
      </x:c>
      <x:c r="N8" s="14" t="n">
        <x:v>46093</x:v>
      </x:c>
      <x:c r="O8" s="13" t="str">
        <x:v>Updated in QBO</x:v>
      </x:c>
      <x:c r="P8" s="13" t="str">
        <x:v>Wholesale order: reusable storage bag sets.</x:v>
      </x:c>
    </x:row>
    <x:row r="9">
      <x:c r="A9" s="13" t="str">
        <x:v>INV-2603</x:v>
      </x:c>
      <x:c r="B9" s="13" t="str">
        <x:v>CUST-001</x:v>
      </x:c>
      <x:c r="C9" s="76" t="str">
        <x:f>IF(B9="","",XLOOKUP(B9,'Lists &amp; COA'!$A$47:$A$145,'Lists &amp; COA'!$B$47:$B$145,"Customer not found"))</x:f>
        <x:v>BrightNest Retail Co. (Fictional)</x:v>
      </x:c>
      <x:c r="D9" s="14" t="n">
        <x:v>46101</x:v>
      </x:c>
      <x:c r="E9" s="14" t="n">
        <x:v>46131</x:v>
      </x:c>
      <x:c r="F9" s="77" t="n">
        <x:v>2750</x:v>
      </x:c>
      <x:c r="G9" s="78" t="n">
        <x:f>IF(A9="","",SUMIFS('Customer Payments'!$H$7:$H$506,'Customer Payments'!$E$7:$E$506,A9))</x:f>
        <x:v>0</x:v>
      </x:c>
      <x:c r="H9" s="77" t="n">
        <x:v>0</x:v>
      </x:c>
      <x:c r="I9" s="78" t="n">
        <x:f>IF(F9="","",MAX(0,N(F9)-N(G9)-N(H9)))</x:f>
        <x:v>2750</x:v>
      </x:c>
      <x:c r="J9" s="76" t="n">
        <x:f>IF(A9="","",IF(OR(I9=0,E9=""),0,MAX(0,TODAY()-E9)))</x:f>
        <x:v>137</x:v>
      </x:c>
      <x:c r="K9" s="76" t="str">
        <x:f>IF(I9="","",IF(I9=0,"Paid",IF(J9=0,"Current",IF(J9&lt;=30,"1-30 Days",IF(J9&lt;=60,"31-60 Days",IF(J9&lt;=90,"61-90 Days","90+ Days"))))))</x:f>
        <x:v>90+ Days</x:v>
      </x:c>
      <x:c r="L9" s="76" t="str">
        <x:f>IF(A9="","",IF(I9=0,"Paid",IF(AND(E9&lt;&gt;"",TODAY()&gt;E9),"Overdue","Open")))</x:f>
        <x:v>Overdue</x:v>
      </x:c>
      <x:c r="M9" s="14" t="n">
        <x:v>46266</x:v>
      </x:c>
      <x:c r="N9" s="14" t="n">
        <x:v>46270</x:v>
      </x:c>
      <x:c r="O9" s="13" t="str">
        <x:v>Updated in QBO</x:v>
      </x:c>
      <x:c r="P9" s="13" t="str">
        <x:v>Open training invoice; follow-up documented.</x:v>
      </x:c>
    </x:row>
    <x:row r="10">
      <x:c r="A10" s="13"/>
      <x:c r="B10" s="13"/>
      <x:c r="C10" s="76" t="str">
        <x:f>IF(B10="","",XLOOKUP(B10,'Lists &amp; COA'!$A$47:$A$145,'Lists &amp; COA'!$B$47:$B$145,"Customer not found"))</x:f>
      </x:c>
      <x:c r="D10" s="14"/>
      <x:c r="E10" s="14"/>
      <x:c r="F10" s="77"/>
      <x:c r="G10" s="78" t="str">
        <x:f>IF(A10="","",SUMIFS('Customer Payments'!$H$7:$H$506,'Customer Payments'!$E$7:$E$506,A10))</x:f>
      </x:c>
      <x:c r="H10" s="77"/>
      <x:c r="I10" s="78" t="str">
        <x:f>IF(F10="","",MAX(0,N(F10)-N(G10)-N(H10)))</x:f>
      </x:c>
      <x:c r="J10" s="76" t="str">
        <x:f>IF(A10="","",IF(OR(I10=0,E10=""),0,MAX(0,TODAY()-E10)))</x:f>
      </x:c>
      <x:c r="K10" s="76" t="str">
        <x:f>IF(I10="","",IF(I10=0,"Paid",IF(J10=0,"Current",IF(J10&lt;=30,"1-30 Days",IF(J10&lt;=60,"31-60 Days",IF(J10&lt;=90,"61-90 Days","90+ Days"))))))</x:f>
      </x:c>
      <x:c r="L10" s="76" t="str">
        <x:f>IF(A10="","",IF(I10=0,"Paid",IF(AND(E10&lt;&gt;"",TODAY()&gt;E10),"Overdue","Open")))</x:f>
      </x:c>
      <x:c r="M10" s="14"/>
      <x:c r="N10" s="14"/>
      <x:c r="O10" s="13"/>
      <x:c r="P10" s="13"/>
    </x:row>
    <x:row r="11">
      <x:c r="A11" s="13"/>
      <x:c r="B11" s="13"/>
      <x:c r="C11" s="76" t="str">
        <x:f>IF(B11="","",XLOOKUP(B11,'Lists &amp; COA'!$A$47:$A$145,'Lists &amp; COA'!$B$47:$B$145,"Customer not found"))</x:f>
      </x:c>
      <x:c r="D11" s="14"/>
      <x:c r="E11" s="14"/>
      <x:c r="F11" s="77"/>
      <x:c r="G11" s="78" t="str">
        <x:f>IF(A11="","",SUMIFS('Customer Payments'!$H$7:$H$506,'Customer Payments'!$E$7:$E$506,A11))</x:f>
      </x:c>
      <x:c r="H11" s="77"/>
      <x:c r="I11" s="78" t="str">
        <x:f>IF(F11="","",MAX(0,N(F11)-N(G11)-N(H11)))</x:f>
      </x:c>
      <x:c r="J11" s="76" t="str">
        <x:f>IF(A11="","",IF(OR(I11=0,E11=""),0,MAX(0,TODAY()-E11)))</x:f>
      </x:c>
      <x:c r="K11" s="76" t="str">
        <x:f>IF(I11="","",IF(I11=0,"Paid",IF(J11=0,"Current",IF(J11&lt;=30,"1-30 Days",IF(J11&lt;=60,"31-60 Days",IF(J11&lt;=90,"61-90 Days","90+ Days"))))))</x:f>
      </x:c>
      <x:c r="L11" s="76" t="str">
        <x:f>IF(A11="","",IF(I11=0,"Paid",IF(AND(E11&lt;&gt;"",TODAY()&gt;E11),"Overdue","Open")))</x:f>
      </x:c>
      <x:c r="M11" s="14"/>
      <x:c r="N11" s="14"/>
      <x:c r="O11" s="13"/>
      <x:c r="P11" s="13"/>
    </x:row>
    <x:row r="12">
      <x:c r="A12" s="13"/>
      <x:c r="B12" s="13"/>
      <x:c r="C12" s="76" t="str">
        <x:f>IF(B12="","",XLOOKUP(B12,'Lists &amp; COA'!$A$47:$A$145,'Lists &amp; COA'!$B$47:$B$145,"Customer not found"))</x:f>
      </x:c>
      <x:c r="D12" s="14"/>
      <x:c r="E12" s="14"/>
      <x:c r="F12" s="77"/>
      <x:c r="G12" s="78" t="str">
        <x:f>IF(A12="","",SUMIFS('Customer Payments'!$H$7:$H$506,'Customer Payments'!$E$7:$E$506,A12))</x:f>
      </x:c>
      <x:c r="H12" s="77"/>
      <x:c r="I12" s="78" t="str">
        <x:f>IF(F12="","",MAX(0,N(F12)-N(G12)-N(H12)))</x:f>
      </x:c>
      <x:c r="J12" s="76" t="str">
        <x:f>IF(A12="","",IF(OR(I12=0,E12=""),0,MAX(0,TODAY()-E12)))</x:f>
      </x:c>
      <x:c r="K12" s="76" t="str">
        <x:f>IF(I12="","",IF(I12=0,"Paid",IF(J12=0,"Current",IF(J12&lt;=30,"1-30 Days",IF(J12&lt;=60,"31-60 Days",IF(J12&lt;=90,"61-90 Days","90+ Days"))))))</x:f>
      </x:c>
      <x:c r="L12" s="76" t="str">
        <x:f>IF(A12="","",IF(I12=0,"Paid",IF(AND(E12&lt;&gt;"",TODAY()&gt;E12),"Overdue","Open")))</x:f>
      </x:c>
      <x:c r="M12" s="14"/>
      <x:c r="N12" s="14"/>
      <x:c r="O12" s="13"/>
      <x:c r="P12" s="13"/>
    </x:row>
    <x:row r="13">
      <x:c r="A13" s="13"/>
      <x:c r="B13" s="13"/>
      <x:c r="C13" s="76" t="str">
        <x:f>IF(B13="","",XLOOKUP(B13,'Lists &amp; COA'!$A$47:$A$145,'Lists &amp; COA'!$B$47:$B$145,"Customer not found"))</x:f>
      </x:c>
      <x:c r="D13" s="14"/>
      <x:c r="E13" s="14"/>
      <x:c r="F13" s="77"/>
      <x:c r="G13" s="78" t="str">
        <x:f>IF(A13="","",SUMIFS('Customer Payments'!$H$7:$H$506,'Customer Payments'!$E$7:$E$506,A13))</x:f>
      </x:c>
      <x:c r="H13" s="77"/>
      <x:c r="I13" s="78" t="str">
        <x:f>IF(F13="","",MAX(0,N(F13)-N(G13)-N(H13)))</x:f>
      </x:c>
      <x:c r="J13" s="76" t="str">
        <x:f>IF(A13="","",IF(OR(I13=0,E13=""),0,MAX(0,TODAY()-E13)))</x:f>
      </x:c>
      <x:c r="K13" s="76" t="str">
        <x:f>IF(I13="","",IF(I13=0,"Paid",IF(J13=0,"Current",IF(J13&lt;=30,"1-30 Days",IF(J13&lt;=60,"31-60 Days",IF(J13&lt;=90,"61-90 Days","90+ Days"))))))</x:f>
      </x:c>
      <x:c r="L13" s="76" t="str">
        <x:f>IF(A13="","",IF(I13=0,"Paid",IF(AND(E13&lt;&gt;"",TODAY()&gt;E13),"Overdue","Open")))</x:f>
      </x:c>
      <x:c r="M13" s="14"/>
      <x:c r="N13" s="14"/>
      <x:c r="O13" s="13"/>
      <x:c r="P13" s="13"/>
    </x:row>
    <x:row r="14">
      <x:c r="A14" s="13"/>
      <x:c r="B14" s="13"/>
      <x:c r="C14" s="76" t="str">
        <x:f>IF(B14="","",XLOOKUP(B14,'Lists &amp; COA'!$A$47:$A$145,'Lists &amp; COA'!$B$47:$B$145,"Customer not found"))</x:f>
      </x:c>
      <x:c r="D14" s="14"/>
      <x:c r="E14" s="14"/>
      <x:c r="F14" s="77"/>
      <x:c r="G14" s="78" t="str">
        <x:f>IF(A14="","",SUMIFS('Customer Payments'!$H$7:$H$506,'Customer Payments'!$E$7:$E$506,A14))</x:f>
      </x:c>
      <x:c r="H14" s="77"/>
      <x:c r="I14" s="78" t="str">
        <x:f>IF(F14="","",MAX(0,N(F14)-N(G14)-N(H14)))</x:f>
      </x:c>
      <x:c r="J14" s="76" t="str">
        <x:f>IF(A14="","",IF(OR(I14=0,E14=""),0,MAX(0,TODAY()-E14)))</x:f>
      </x:c>
      <x:c r="K14" s="76" t="str">
        <x:f>IF(I14="","",IF(I14=0,"Paid",IF(J14=0,"Current",IF(J14&lt;=30,"1-30 Days",IF(J14&lt;=60,"31-60 Days",IF(J14&lt;=90,"61-90 Days","90+ Days"))))))</x:f>
      </x:c>
      <x:c r="L14" s="76" t="str">
        <x:f>IF(A14="","",IF(I14=0,"Paid",IF(AND(E14&lt;&gt;"",TODAY()&gt;E14),"Overdue","Open")))</x:f>
      </x:c>
      <x:c r="M14" s="14"/>
      <x:c r="N14" s="14"/>
      <x:c r="O14" s="13"/>
      <x:c r="P14" s="13"/>
    </x:row>
    <x:row r="15">
      <x:c r="A15" s="13"/>
      <x:c r="B15" s="13"/>
      <x:c r="C15" s="76" t="str">
        <x:f>IF(B15="","",XLOOKUP(B15,'Lists &amp; COA'!$A$47:$A$145,'Lists &amp; COA'!$B$47:$B$145,"Customer not found"))</x:f>
      </x:c>
      <x:c r="D15" s="14"/>
      <x:c r="E15" s="14"/>
      <x:c r="F15" s="77"/>
      <x:c r="G15" s="78" t="str">
        <x:f>IF(A15="","",SUMIFS('Customer Payments'!$H$7:$H$506,'Customer Payments'!$E$7:$E$506,A15))</x:f>
      </x:c>
      <x:c r="H15" s="77"/>
      <x:c r="I15" s="78" t="str">
        <x:f>IF(F15="","",MAX(0,N(F15)-N(G15)-N(H15)))</x:f>
      </x:c>
      <x:c r="J15" s="76" t="str">
        <x:f>IF(A15="","",IF(OR(I15=0,E15=""),0,MAX(0,TODAY()-E15)))</x:f>
      </x:c>
      <x:c r="K15" s="76" t="str">
        <x:f>IF(I15="","",IF(I15=0,"Paid",IF(J15=0,"Current",IF(J15&lt;=30,"1-30 Days",IF(J15&lt;=60,"31-60 Days",IF(J15&lt;=90,"61-90 Days","90+ Days"))))))</x:f>
      </x:c>
      <x:c r="L15" s="76" t="str">
        <x:f>IF(A15="","",IF(I15=0,"Paid",IF(AND(E15&lt;&gt;"",TODAY()&gt;E15),"Overdue","Open")))</x:f>
      </x:c>
      <x:c r="M15" s="14"/>
      <x:c r="N15" s="14"/>
      <x:c r="O15" s="13"/>
      <x:c r="P15" s="13"/>
    </x:row>
    <x:row r="16">
      <x:c r="A16" s="13"/>
      <x:c r="B16" s="13"/>
      <x:c r="C16" s="76" t="str">
        <x:f>IF(B16="","",XLOOKUP(B16,'Lists &amp; COA'!$A$47:$A$145,'Lists &amp; COA'!$B$47:$B$145,"Customer not found"))</x:f>
      </x:c>
      <x:c r="D16" s="14"/>
      <x:c r="E16" s="14"/>
      <x:c r="F16" s="77"/>
      <x:c r="G16" s="78" t="str">
        <x:f>IF(A16="","",SUMIFS('Customer Payments'!$H$7:$H$506,'Customer Payments'!$E$7:$E$506,A16))</x:f>
      </x:c>
      <x:c r="H16" s="77"/>
      <x:c r="I16" s="78" t="str">
        <x:f>IF(F16="","",MAX(0,N(F16)-N(G16)-N(H16)))</x:f>
      </x:c>
      <x:c r="J16" s="76" t="str">
        <x:f>IF(A16="","",IF(OR(I16=0,E16=""),0,MAX(0,TODAY()-E16)))</x:f>
      </x:c>
      <x:c r="K16" s="76" t="str">
        <x:f>IF(I16="","",IF(I16=0,"Paid",IF(J16=0,"Current",IF(J16&lt;=30,"1-30 Days",IF(J16&lt;=60,"31-60 Days",IF(J16&lt;=90,"61-90 Days","90+ Days"))))))</x:f>
      </x:c>
      <x:c r="L16" s="76" t="str">
        <x:f>IF(A16="","",IF(I16=0,"Paid",IF(AND(E16&lt;&gt;"",TODAY()&gt;E16),"Overdue","Open")))</x:f>
      </x:c>
      <x:c r="M16" s="14"/>
      <x:c r="N16" s="14"/>
      <x:c r="O16" s="13"/>
      <x:c r="P16" s="13"/>
    </x:row>
    <x:row r="17">
      <x:c r="A17" s="13"/>
      <x:c r="B17" s="13"/>
      <x:c r="C17" s="76" t="str">
        <x:f>IF(B17="","",XLOOKUP(B17,'Lists &amp; COA'!$A$47:$A$145,'Lists &amp; COA'!$B$47:$B$145,"Customer not found"))</x:f>
      </x:c>
      <x:c r="D17" s="14"/>
      <x:c r="E17" s="14"/>
      <x:c r="F17" s="77"/>
      <x:c r="G17" s="78" t="str">
        <x:f>IF(A17="","",SUMIFS('Customer Payments'!$H$7:$H$506,'Customer Payments'!$E$7:$E$506,A17))</x:f>
      </x:c>
      <x:c r="H17" s="77"/>
      <x:c r="I17" s="78" t="str">
        <x:f>IF(F17="","",MAX(0,N(F17)-N(G17)-N(H17)))</x:f>
      </x:c>
      <x:c r="J17" s="76" t="str">
        <x:f>IF(A17="","",IF(OR(I17=0,E17=""),0,MAX(0,TODAY()-E17)))</x:f>
      </x:c>
      <x:c r="K17" s="76" t="str">
        <x:f>IF(I17="","",IF(I17=0,"Paid",IF(J17=0,"Current",IF(J17&lt;=30,"1-30 Days",IF(J17&lt;=60,"31-60 Days",IF(J17&lt;=90,"61-90 Days","90+ Days"))))))</x:f>
      </x:c>
      <x:c r="L17" s="76" t="str">
        <x:f>IF(A17="","",IF(I17=0,"Paid",IF(AND(E17&lt;&gt;"",TODAY()&gt;E17),"Overdue","Open")))</x:f>
      </x:c>
      <x:c r="M17" s="14"/>
      <x:c r="N17" s="14"/>
      <x:c r="O17" s="13"/>
      <x:c r="P17" s="13"/>
    </x:row>
    <x:row r="18">
      <x:c r="A18" s="13"/>
      <x:c r="B18" s="13"/>
      <x:c r="C18" s="76" t="str">
        <x:f>IF(B18="","",XLOOKUP(B18,'Lists &amp; COA'!$A$47:$A$145,'Lists &amp; COA'!$B$47:$B$145,"Customer not found"))</x:f>
      </x:c>
      <x:c r="D18" s="14"/>
      <x:c r="E18" s="14"/>
      <x:c r="F18" s="77"/>
      <x:c r="G18" s="78" t="str">
        <x:f>IF(A18="","",SUMIFS('Customer Payments'!$H$7:$H$506,'Customer Payments'!$E$7:$E$506,A18))</x:f>
      </x:c>
      <x:c r="H18" s="77"/>
      <x:c r="I18" s="78" t="str">
        <x:f>IF(F18="","",MAX(0,N(F18)-N(G18)-N(H18)))</x:f>
      </x:c>
      <x:c r="J18" s="76" t="str">
        <x:f>IF(A18="","",IF(OR(I18=0,E18=""),0,MAX(0,TODAY()-E18)))</x:f>
      </x:c>
      <x:c r="K18" s="76" t="str">
        <x:f>IF(I18="","",IF(I18=0,"Paid",IF(J18=0,"Current",IF(J18&lt;=30,"1-30 Days",IF(J18&lt;=60,"31-60 Days",IF(J18&lt;=90,"61-90 Days","90+ Days"))))))</x:f>
      </x:c>
      <x:c r="L18" s="76" t="str">
        <x:f>IF(A18="","",IF(I18=0,"Paid",IF(AND(E18&lt;&gt;"",TODAY()&gt;E18),"Overdue","Open")))</x:f>
      </x:c>
      <x:c r="M18" s="14"/>
      <x:c r="N18" s="14"/>
      <x:c r="O18" s="13"/>
      <x:c r="P18" s="13"/>
    </x:row>
    <x:row r="19">
      <x:c r="A19" s="13"/>
      <x:c r="B19" s="13"/>
      <x:c r="C19" s="76" t="str">
        <x:f>IF(B19="","",XLOOKUP(B19,'Lists &amp; COA'!$A$47:$A$145,'Lists &amp; COA'!$B$47:$B$145,"Customer not found"))</x:f>
      </x:c>
      <x:c r="D19" s="14"/>
      <x:c r="E19" s="14"/>
      <x:c r="F19" s="77"/>
      <x:c r="G19" s="78" t="str">
        <x:f>IF(A19="","",SUMIFS('Customer Payments'!$H$7:$H$506,'Customer Payments'!$E$7:$E$506,A19))</x:f>
      </x:c>
      <x:c r="H19" s="77"/>
      <x:c r="I19" s="78" t="str">
        <x:f>IF(F19="","",MAX(0,N(F19)-N(G19)-N(H19)))</x:f>
      </x:c>
      <x:c r="J19" s="76" t="str">
        <x:f>IF(A19="","",IF(OR(I19=0,E19=""),0,MAX(0,TODAY()-E19)))</x:f>
      </x:c>
      <x:c r="K19" s="76" t="str">
        <x:f>IF(I19="","",IF(I19=0,"Paid",IF(J19=0,"Current",IF(J19&lt;=30,"1-30 Days",IF(J19&lt;=60,"31-60 Days",IF(J19&lt;=90,"61-90 Days","90+ Days"))))))</x:f>
      </x:c>
      <x:c r="L19" s="76" t="str">
        <x:f>IF(A19="","",IF(I19=0,"Paid",IF(AND(E19&lt;&gt;"",TODAY()&gt;E19),"Overdue","Open")))</x:f>
      </x:c>
      <x:c r="M19" s="14"/>
      <x:c r="N19" s="14"/>
      <x:c r="O19" s="13"/>
      <x:c r="P19" s="13"/>
    </x:row>
    <x:row r="20">
      <x:c r="A20" s="13"/>
      <x:c r="B20" s="13"/>
      <x:c r="C20" s="76" t="str">
        <x:f>IF(B20="","",XLOOKUP(B20,'Lists &amp; COA'!$A$47:$A$145,'Lists &amp; COA'!$B$47:$B$145,"Customer not found"))</x:f>
      </x:c>
      <x:c r="D20" s="14"/>
      <x:c r="E20" s="14"/>
      <x:c r="F20" s="77"/>
      <x:c r="G20" s="78" t="str">
        <x:f>IF(A20="","",SUMIFS('Customer Payments'!$H$7:$H$506,'Customer Payments'!$E$7:$E$506,A20))</x:f>
      </x:c>
      <x:c r="H20" s="77"/>
      <x:c r="I20" s="78" t="str">
        <x:f>IF(F20="","",MAX(0,N(F20)-N(G20)-N(H20)))</x:f>
      </x:c>
      <x:c r="J20" s="76" t="str">
        <x:f>IF(A20="","",IF(OR(I20=0,E20=""),0,MAX(0,TODAY()-E20)))</x:f>
      </x:c>
      <x:c r="K20" s="76" t="str">
        <x:f>IF(I20="","",IF(I20=0,"Paid",IF(J20=0,"Current",IF(J20&lt;=30,"1-30 Days",IF(J20&lt;=60,"31-60 Days",IF(J20&lt;=90,"61-90 Days","90+ Days"))))))</x:f>
      </x:c>
      <x:c r="L20" s="76" t="str">
        <x:f>IF(A20="","",IF(I20=0,"Paid",IF(AND(E20&lt;&gt;"",TODAY()&gt;E20),"Overdue","Open")))</x:f>
      </x:c>
      <x:c r="M20" s="14"/>
      <x:c r="N20" s="14"/>
      <x:c r="O20" s="13"/>
      <x:c r="P20" s="13"/>
    </x:row>
    <x:row r="21">
      <x:c r="A21" s="13"/>
      <x:c r="B21" s="13"/>
      <x:c r="C21" s="76" t="str">
        <x:f>IF(B21="","",XLOOKUP(B21,'Lists &amp; COA'!$A$47:$A$145,'Lists &amp; COA'!$B$47:$B$145,"Customer not found"))</x:f>
      </x:c>
      <x:c r="D21" s="14"/>
      <x:c r="E21" s="14"/>
      <x:c r="F21" s="77"/>
      <x:c r="G21" s="78" t="str">
        <x:f>IF(A21="","",SUMIFS('Customer Payments'!$H$7:$H$506,'Customer Payments'!$E$7:$E$506,A21))</x:f>
      </x:c>
      <x:c r="H21" s="77"/>
      <x:c r="I21" s="78" t="str">
        <x:f>IF(F21="","",MAX(0,N(F21)-N(G21)-N(H21)))</x:f>
      </x:c>
      <x:c r="J21" s="76" t="str">
        <x:f>IF(A21="","",IF(OR(I21=0,E21=""),0,MAX(0,TODAY()-E21)))</x:f>
      </x:c>
      <x:c r="K21" s="76" t="str">
        <x:f>IF(I21="","",IF(I21=0,"Paid",IF(J21=0,"Current",IF(J21&lt;=30,"1-30 Days",IF(J21&lt;=60,"31-60 Days",IF(J21&lt;=90,"61-90 Days","90+ Days"))))))</x:f>
      </x:c>
      <x:c r="L21" s="76" t="str">
        <x:f>IF(A21="","",IF(I21=0,"Paid",IF(AND(E21&lt;&gt;"",TODAY()&gt;E21),"Overdue","Open")))</x:f>
      </x:c>
      <x:c r="M21" s="14"/>
      <x:c r="N21" s="14"/>
      <x:c r="O21" s="13"/>
      <x:c r="P21" s="13"/>
    </x:row>
    <x:row r="22">
      <x:c r="A22" s="13"/>
      <x:c r="B22" s="13"/>
      <x:c r="C22" s="76" t="str">
        <x:f>IF(B22="","",XLOOKUP(B22,'Lists &amp; COA'!$A$47:$A$145,'Lists &amp; COA'!$B$47:$B$145,"Customer not found"))</x:f>
      </x:c>
      <x:c r="D22" s="14"/>
      <x:c r="E22" s="14"/>
      <x:c r="F22" s="77"/>
      <x:c r="G22" s="78" t="str">
        <x:f>IF(A22="","",SUMIFS('Customer Payments'!$H$7:$H$506,'Customer Payments'!$E$7:$E$506,A22))</x:f>
      </x:c>
      <x:c r="H22" s="77"/>
      <x:c r="I22" s="78" t="str">
        <x:f>IF(F22="","",MAX(0,N(F22)-N(G22)-N(H22)))</x:f>
      </x:c>
      <x:c r="J22" s="76" t="str">
        <x:f>IF(A22="","",IF(OR(I22=0,E22=""),0,MAX(0,TODAY()-E22)))</x:f>
      </x:c>
      <x:c r="K22" s="76" t="str">
        <x:f>IF(I22="","",IF(I22=0,"Paid",IF(J22=0,"Current",IF(J22&lt;=30,"1-30 Days",IF(J22&lt;=60,"31-60 Days",IF(J22&lt;=90,"61-90 Days","90+ Days"))))))</x:f>
      </x:c>
      <x:c r="L22" s="76" t="str">
        <x:f>IF(A22="","",IF(I22=0,"Paid",IF(AND(E22&lt;&gt;"",TODAY()&gt;E22),"Overdue","Open")))</x:f>
      </x:c>
      <x:c r="M22" s="14"/>
      <x:c r="N22" s="14"/>
      <x:c r="O22" s="13"/>
      <x:c r="P22" s="13"/>
    </x:row>
    <x:row r="23">
      <x:c r="A23" s="13"/>
      <x:c r="B23" s="13"/>
      <x:c r="C23" s="76" t="str">
        <x:f>IF(B23="","",XLOOKUP(B23,'Lists &amp; COA'!$A$47:$A$145,'Lists &amp; COA'!$B$47:$B$145,"Customer not found"))</x:f>
      </x:c>
      <x:c r="D23" s="14"/>
      <x:c r="E23" s="14"/>
      <x:c r="F23" s="77"/>
      <x:c r="G23" s="78" t="str">
        <x:f>IF(A23="","",SUMIFS('Customer Payments'!$H$7:$H$506,'Customer Payments'!$E$7:$E$506,A23))</x:f>
      </x:c>
      <x:c r="H23" s="77"/>
      <x:c r="I23" s="78" t="str">
        <x:f>IF(F23="","",MAX(0,N(F23)-N(G23)-N(H23)))</x:f>
      </x:c>
      <x:c r="J23" s="76" t="str">
        <x:f>IF(A23="","",IF(OR(I23=0,E23=""),0,MAX(0,TODAY()-E23)))</x:f>
      </x:c>
      <x:c r="K23" s="76" t="str">
        <x:f>IF(I23="","",IF(I23=0,"Paid",IF(J23=0,"Current",IF(J23&lt;=30,"1-30 Days",IF(J23&lt;=60,"31-60 Days",IF(J23&lt;=90,"61-90 Days","90+ Days"))))))</x:f>
      </x:c>
      <x:c r="L23" s="76" t="str">
        <x:f>IF(A23="","",IF(I23=0,"Paid",IF(AND(E23&lt;&gt;"",TODAY()&gt;E23),"Overdue","Open")))</x:f>
      </x:c>
      <x:c r="M23" s="14"/>
      <x:c r="N23" s="14"/>
      <x:c r="O23" s="13"/>
      <x:c r="P23" s="13"/>
    </x:row>
    <x:row r="24">
      <x:c r="A24" s="13"/>
      <x:c r="B24" s="13"/>
      <x:c r="C24" s="76" t="str">
        <x:f>IF(B24="","",XLOOKUP(B24,'Lists &amp; COA'!$A$47:$A$145,'Lists &amp; COA'!$B$47:$B$145,"Customer not found"))</x:f>
      </x:c>
      <x:c r="D24" s="14"/>
      <x:c r="E24" s="14"/>
      <x:c r="F24" s="77"/>
      <x:c r="G24" s="78" t="str">
        <x:f>IF(A24="","",SUMIFS('Customer Payments'!$H$7:$H$506,'Customer Payments'!$E$7:$E$506,A24))</x:f>
      </x:c>
      <x:c r="H24" s="77"/>
      <x:c r="I24" s="78" t="str">
        <x:f>IF(F24="","",MAX(0,N(F24)-N(G24)-N(H24)))</x:f>
      </x:c>
      <x:c r="J24" s="76" t="str">
        <x:f>IF(A24="","",IF(OR(I24=0,E24=""),0,MAX(0,TODAY()-E24)))</x:f>
      </x:c>
      <x:c r="K24" s="76" t="str">
        <x:f>IF(I24="","",IF(I24=0,"Paid",IF(J24=0,"Current",IF(J24&lt;=30,"1-30 Days",IF(J24&lt;=60,"31-60 Days",IF(J24&lt;=90,"61-90 Days","90+ Days"))))))</x:f>
      </x:c>
      <x:c r="L24" s="76" t="str">
        <x:f>IF(A24="","",IF(I24=0,"Paid",IF(AND(E24&lt;&gt;"",TODAY()&gt;E24),"Overdue","Open")))</x:f>
      </x:c>
      <x:c r="M24" s="14"/>
      <x:c r="N24" s="14"/>
      <x:c r="O24" s="13"/>
      <x:c r="P24" s="13"/>
    </x:row>
    <x:row r="25">
      <x:c r="A25" s="13"/>
      <x:c r="B25" s="13"/>
      <x:c r="C25" s="76" t="str">
        <x:f>IF(B25="","",XLOOKUP(B25,'Lists &amp; COA'!$A$47:$A$145,'Lists &amp; COA'!$B$47:$B$145,"Customer not found"))</x:f>
      </x:c>
      <x:c r="D25" s="14"/>
      <x:c r="E25" s="14"/>
      <x:c r="F25" s="77"/>
      <x:c r="G25" s="78" t="str">
        <x:f>IF(A25="","",SUMIFS('Customer Payments'!$H$7:$H$506,'Customer Payments'!$E$7:$E$506,A25))</x:f>
      </x:c>
      <x:c r="H25" s="77"/>
      <x:c r="I25" s="78" t="str">
        <x:f>IF(F25="","",MAX(0,N(F25)-N(G25)-N(H25)))</x:f>
      </x:c>
      <x:c r="J25" s="76" t="str">
        <x:f>IF(A25="","",IF(OR(I25=0,E25=""),0,MAX(0,TODAY()-E25)))</x:f>
      </x:c>
      <x:c r="K25" s="76" t="str">
        <x:f>IF(I25="","",IF(I25=0,"Paid",IF(J25=0,"Current",IF(J25&lt;=30,"1-30 Days",IF(J25&lt;=60,"31-60 Days",IF(J25&lt;=90,"61-90 Days","90+ Days"))))))</x:f>
      </x:c>
      <x:c r="L25" s="76" t="str">
        <x:f>IF(A25="","",IF(I25=0,"Paid",IF(AND(E25&lt;&gt;"",TODAY()&gt;E25),"Overdue","Open")))</x:f>
      </x:c>
      <x:c r="M25" s="14"/>
      <x:c r="N25" s="14"/>
      <x:c r="O25" s="13"/>
      <x:c r="P25" s="13"/>
    </x:row>
    <x:row r="26">
      <x:c r="A26" s="13"/>
      <x:c r="B26" s="13"/>
      <x:c r="C26" s="76" t="str">
        <x:f>IF(B26="","",XLOOKUP(B26,'Lists &amp; COA'!$A$47:$A$145,'Lists &amp; COA'!$B$47:$B$145,"Customer not found"))</x:f>
      </x:c>
      <x:c r="D26" s="14"/>
      <x:c r="E26" s="14"/>
      <x:c r="F26" s="77"/>
      <x:c r="G26" s="78" t="str">
        <x:f>IF(A26="","",SUMIFS('Customer Payments'!$H$7:$H$506,'Customer Payments'!$E$7:$E$506,A26))</x:f>
      </x:c>
      <x:c r="H26" s="77"/>
      <x:c r="I26" s="78" t="str">
        <x:f>IF(F26="","",MAX(0,N(F26)-N(G26)-N(H26)))</x:f>
      </x:c>
      <x:c r="J26" s="76" t="str">
        <x:f>IF(A26="","",IF(OR(I26=0,E26=""),0,MAX(0,TODAY()-E26)))</x:f>
      </x:c>
      <x:c r="K26" s="76" t="str">
        <x:f>IF(I26="","",IF(I26=0,"Paid",IF(J26=0,"Current",IF(J26&lt;=30,"1-30 Days",IF(J26&lt;=60,"31-60 Days",IF(J26&lt;=90,"61-90 Days","90+ Days"))))))</x:f>
      </x:c>
      <x:c r="L26" s="76" t="str">
        <x:f>IF(A26="","",IF(I26=0,"Paid",IF(AND(E26&lt;&gt;"",TODAY()&gt;E26),"Overdue","Open")))</x:f>
      </x:c>
      <x:c r="M26" s="14"/>
      <x:c r="N26" s="14"/>
      <x:c r="O26" s="13"/>
      <x:c r="P26" s="13"/>
    </x:row>
    <x:row r="27">
      <x:c r="A27" s="13"/>
      <x:c r="B27" s="13"/>
      <x:c r="C27" s="76" t="str">
        <x:f>IF(B27="","",XLOOKUP(B27,'Lists &amp; COA'!$A$47:$A$145,'Lists &amp; COA'!$B$47:$B$145,"Customer not found"))</x:f>
      </x:c>
      <x:c r="D27" s="14"/>
      <x:c r="E27" s="14"/>
      <x:c r="F27" s="77"/>
      <x:c r="G27" s="78" t="str">
        <x:f>IF(A27="","",SUMIFS('Customer Payments'!$H$7:$H$506,'Customer Payments'!$E$7:$E$506,A27))</x:f>
      </x:c>
      <x:c r="H27" s="77"/>
      <x:c r="I27" s="78" t="str">
        <x:f>IF(F27="","",MAX(0,N(F27)-N(G27)-N(H27)))</x:f>
      </x:c>
      <x:c r="J27" s="76" t="str">
        <x:f>IF(A27="","",IF(OR(I27=0,E27=""),0,MAX(0,TODAY()-E27)))</x:f>
      </x:c>
      <x:c r="K27" s="76" t="str">
        <x:f>IF(I27="","",IF(I27=0,"Paid",IF(J27=0,"Current",IF(J27&lt;=30,"1-30 Days",IF(J27&lt;=60,"31-60 Days",IF(J27&lt;=90,"61-90 Days","90+ Days"))))))</x:f>
      </x:c>
      <x:c r="L27" s="76" t="str">
        <x:f>IF(A27="","",IF(I27=0,"Paid",IF(AND(E27&lt;&gt;"",TODAY()&gt;E27),"Overdue","Open")))</x:f>
      </x:c>
      <x:c r="M27" s="14"/>
      <x:c r="N27" s="14"/>
      <x:c r="O27" s="13"/>
      <x:c r="P27" s="13"/>
    </x:row>
    <x:row r="28">
      <x:c r="A28" s="13"/>
      <x:c r="B28" s="13"/>
      <x:c r="C28" s="76" t="str">
        <x:f>IF(B28="","",XLOOKUP(B28,'Lists &amp; COA'!$A$47:$A$145,'Lists &amp; COA'!$B$47:$B$145,"Customer not found"))</x:f>
      </x:c>
      <x:c r="D28" s="14"/>
      <x:c r="E28" s="14"/>
      <x:c r="F28" s="77"/>
      <x:c r="G28" s="78" t="str">
        <x:f>IF(A28="","",SUMIFS('Customer Payments'!$H$7:$H$506,'Customer Payments'!$E$7:$E$506,A28))</x:f>
      </x:c>
      <x:c r="H28" s="77"/>
      <x:c r="I28" s="78" t="str">
        <x:f>IF(F28="","",MAX(0,N(F28)-N(G28)-N(H28)))</x:f>
      </x:c>
      <x:c r="J28" s="76" t="str">
        <x:f>IF(A28="","",IF(OR(I28=0,E28=""),0,MAX(0,TODAY()-E28)))</x:f>
      </x:c>
      <x:c r="K28" s="76" t="str">
        <x:f>IF(I28="","",IF(I28=0,"Paid",IF(J28=0,"Current",IF(J28&lt;=30,"1-30 Days",IF(J28&lt;=60,"31-60 Days",IF(J28&lt;=90,"61-90 Days","90+ Days"))))))</x:f>
      </x:c>
      <x:c r="L28" s="76" t="str">
        <x:f>IF(A28="","",IF(I28=0,"Paid",IF(AND(E28&lt;&gt;"",TODAY()&gt;E28),"Overdue","Open")))</x:f>
      </x:c>
      <x:c r="M28" s="14"/>
      <x:c r="N28" s="14"/>
      <x:c r="O28" s="13"/>
      <x:c r="P28" s="13"/>
    </x:row>
    <x:row r="29">
      <x:c r="A29" s="13"/>
      <x:c r="B29" s="13"/>
      <x:c r="C29" s="76" t="str">
        <x:f>IF(B29="","",XLOOKUP(B29,'Lists &amp; COA'!$A$47:$A$145,'Lists &amp; COA'!$B$47:$B$145,"Customer not found"))</x:f>
      </x:c>
      <x:c r="D29" s="14"/>
      <x:c r="E29" s="14"/>
      <x:c r="F29" s="77"/>
      <x:c r="G29" s="78" t="str">
        <x:f>IF(A29="","",SUMIFS('Customer Payments'!$H$7:$H$506,'Customer Payments'!$E$7:$E$506,A29))</x:f>
      </x:c>
      <x:c r="H29" s="77"/>
      <x:c r="I29" s="78" t="str">
        <x:f>IF(F29="","",MAX(0,N(F29)-N(G29)-N(H29)))</x:f>
      </x:c>
      <x:c r="J29" s="76" t="str">
        <x:f>IF(A29="","",IF(OR(I29=0,E29=""),0,MAX(0,TODAY()-E29)))</x:f>
      </x:c>
      <x:c r="K29" s="76" t="str">
        <x:f>IF(I29="","",IF(I29=0,"Paid",IF(J29=0,"Current",IF(J29&lt;=30,"1-30 Days",IF(J29&lt;=60,"31-60 Days",IF(J29&lt;=90,"61-90 Days","90+ Days"))))))</x:f>
      </x:c>
      <x:c r="L29" s="76" t="str">
        <x:f>IF(A29="","",IF(I29=0,"Paid",IF(AND(E29&lt;&gt;"",TODAY()&gt;E29),"Overdue","Open")))</x:f>
      </x:c>
      <x:c r="M29" s="14"/>
      <x:c r="N29" s="14"/>
      <x:c r="O29" s="13"/>
      <x:c r="P29" s="13"/>
    </x:row>
    <x:row r="30">
      <x:c r="A30" s="13"/>
      <x:c r="B30" s="13"/>
      <x:c r="C30" s="76" t="str">
        <x:f>IF(B30="","",XLOOKUP(B30,'Lists &amp; COA'!$A$47:$A$145,'Lists &amp; COA'!$B$47:$B$145,"Customer not found"))</x:f>
      </x:c>
      <x:c r="D30" s="14"/>
      <x:c r="E30" s="14"/>
      <x:c r="F30" s="77"/>
      <x:c r="G30" s="78" t="str">
        <x:f>IF(A30="","",SUMIFS('Customer Payments'!$H$7:$H$506,'Customer Payments'!$E$7:$E$506,A30))</x:f>
      </x:c>
      <x:c r="H30" s="77"/>
      <x:c r="I30" s="78" t="str">
        <x:f>IF(F30="","",MAX(0,N(F30)-N(G30)-N(H30)))</x:f>
      </x:c>
      <x:c r="J30" s="76" t="str">
        <x:f>IF(A30="","",IF(OR(I30=0,E30=""),0,MAX(0,TODAY()-E30)))</x:f>
      </x:c>
      <x:c r="K30" s="76" t="str">
        <x:f>IF(I30="","",IF(I30=0,"Paid",IF(J30=0,"Current",IF(J30&lt;=30,"1-30 Days",IF(J30&lt;=60,"31-60 Days",IF(J30&lt;=90,"61-90 Days","90+ Days"))))))</x:f>
      </x:c>
      <x:c r="L30" s="76" t="str">
        <x:f>IF(A30="","",IF(I30=0,"Paid",IF(AND(E30&lt;&gt;"",TODAY()&gt;E30),"Overdue","Open")))</x:f>
      </x:c>
      <x:c r="M30" s="14"/>
      <x:c r="N30" s="14"/>
      <x:c r="O30" s="13"/>
      <x:c r="P30" s="13"/>
    </x:row>
    <x:row r="31">
      <x:c r="A31" s="13"/>
      <x:c r="B31" s="13"/>
      <x:c r="C31" s="76" t="str">
        <x:f>IF(B31="","",XLOOKUP(B31,'Lists &amp; COA'!$A$47:$A$145,'Lists &amp; COA'!$B$47:$B$145,"Customer not found"))</x:f>
      </x:c>
      <x:c r="D31" s="14"/>
      <x:c r="E31" s="14"/>
      <x:c r="F31" s="77"/>
      <x:c r="G31" s="78" t="str">
        <x:f>IF(A31="","",SUMIFS('Customer Payments'!$H$7:$H$506,'Customer Payments'!$E$7:$E$506,A31))</x:f>
      </x:c>
      <x:c r="H31" s="77"/>
      <x:c r="I31" s="78" t="str">
        <x:f>IF(F31="","",MAX(0,N(F31)-N(G31)-N(H31)))</x:f>
      </x:c>
      <x:c r="J31" s="76" t="str">
        <x:f>IF(A31="","",IF(OR(I31=0,E31=""),0,MAX(0,TODAY()-E31)))</x:f>
      </x:c>
      <x:c r="K31" s="76" t="str">
        <x:f>IF(I31="","",IF(I31=0,"Paid",IF(J31=0,"Current",IF(J31&lt;=30,"1-30 Days",IF(J31&lt;=60,"31-60 Days",IF(J31&lt;=90,"61-90 Days","90+ Days"))))))</x:f>
      </x:c>
      <x:c r="L31" s="76" t="str">
        <x:f>IF(A31="","",IF(I31=0,"Paid",IF(AND(E31&lt;&gt;"",TODAY()&gt;E31),"Overdue","Open")))</x:f>
      </x:c>
      <x:c r="M31" s="14"/>
      <x:c r="N31" s="14"/>
      <x:c r="O31" s="13"/>
      <x:c r="P31" s="13"/>
    </x:row>
    <x:row r="32">
      <x:c r="A32" s="13"/>
      <x:c r="B32" s="13"/>
      <x:c r="C32" s="76" t="str">
        <x:f>IF(B32="","",XLOOKUP(B32,'Lists &amp; COA'!$A$47:$A$145,'Lists &amp; COA'!$B$47:$B$145,"Customer not found"))</x:f>
      </x:c>
      <x:c r="D32" s="14"/>
      <x:c r="E32" s="14"/>
      <x:c r="F32" s="77"/>
      <x:c r="G32" s="78" t="str">
        <x:f>IF(A32="","",SUMIFS('Customer Payments'!$H$7:$H$506,'Customer Payments'!$E$7:$E$506,A32))</x:f>
      </x:c>
      <x:c r="H32" s="77"/>
      <x:c r="I32" s="78" t="str">
        <x:f>IF(F32="","",MAX(0,N(F32)-N(G32)-N(H32)))</x:f>
      </x:c>
      <x:c r="J32" s="76" t="str">
        <x:f>IF(A32="","",IF(OR(I32=0,E32=""),0,MAX(0,TODAY()-E32)))</x:f>
      </x:c>
      <x:c r="K32" s="76" t="str">
        <x:f>IF(I32="","",IF(I32=0,"Paid",IF(J32=0,"Current",IF(J32&lt;=30,"1-30 Days",IF(J32&lt;=60,"31-60 Days",IF(J32&lt;=90,"61-90 Days","90+ Days"))))))</x:f>
      </x:c>
      <x:c r="L32" s="76" t="str">
        <x:f>IF(A32="","",IF(I32=0,"Paid",IF(AND(E32&lt;&gt;"",TODAY()&gt;E32),"Overdue","Open")))</x:f>
      </x:c>
      <x:c r="M32" s="14"/>
      <x:c r="N32" s="14"/>
      <x:c r="O32" s="13"/>
      <x:c r="P32" s="13"/>
    </x:row>
    <x:row r="33">
      <x:c r="A33" s="13"/>
      <x:c r="B33" s="13"/>
      <x:c r="C33" s="76" t="str">
        <x:f>IF(B33="","",XLOOKUP(B33,'Lists &amp; COA'!$A$47:$A$145,'Lists &amp; COA'!$B$47:$B$145,"Customer not found"))</x:f>
      </x:c>
      <x:c r="D33" s="14"/>
      <x:c r="E33" s="14"/>
      <x:c r="F33" s="77"/>
      <x:c r="G33" s="78" t="str">
        <x:f>IF(A33="","",SUMIFS('Customer Payments'!$H$7:$H$506,'Customer Payments'!$E$7:$E$506,A33))</x:f>
      </x:c>
      <x:c r="H33" s="77"/>
      <x:c r="I33" s="78" t="str">
        <x:f>IF(F33="","",MAX(0,N(F33)-N(G33)-N(H33)))</x:f>
      </x:c>
      <x:c r="J33" s="76" t="str">
        <x:f>IF(A33="","",IF(OR(I33=0,E33=""),0,MAX(0,TODAY()-E33)))</x:f>
      </x:c>
      <x:c r="K33" s="76" t="str">
        <x:f>IF(I33="","",IF(I33=0,"Paid",IF(J33=0,"Current",IF(J33&lt;=30,"1-30 Days",IF(J33&lt;=60,"31-60 Days",IF(J33&lt;=90,"61-90 Days","90+ Days"))))))</x:f>
      </x:c>
      <x:c r="L33" s="76" t="str">
        <x:f>IF(A33="","",IF(I33=0,"Paid",IF(AND(E33&lt;&gt;"",TODAY()&gt;E33),"Overdue","Open")))</x:f>
      </x:c>
      <x:c r="M33" s="14"/>
      <x:c r="N33" s="14"/>
      <x:c r="O33" s="13"/>
      <x:c r="P33" s="13"/>
    </x:row>
    <x:row r="34">
      <x:c r="A34" s="13"/>
      <x:c r="B34" s="13"/>
      <x:c r="C34" s="76" t="str">
        <x:f>IF(B34="","",XLOOKUP(B34,'Lists &amp; COA'!$A$47:$A$145,'Lists &amp; COA'!$B$47:$B$145,"Customer not found"))</x:f>
      </x:c>
      <x:c r="D34" s="14"/>
      <x:c r="E34" s="14"/>
      <x:c r="F34" s="77"/>
      <x:c r="G34" s="78" t="str">
        <x:f>IF(A34="","",SUMIFS('Customer Payments'!$H$7:$H$506,'Customer Payments'!$E$7:$E$506,A34))</x:f>
      </x:c>
      <x:c r="H34" s="77"/>
      <x:c r="I34" s="78" t="str">
        <x:f>IF(F34="","",MAX(0,N(F34)-N(G34)-N(H34)))</x:f>
      </x:c>
      <x:c r="J34" s="76" t="str">
        <x:f>IF(A34="","",IF(OR(I34=0,E34=""),0,MAX(0,TODAY()-E34)))</x:f>
      </x:c>
      <x:c r="K34" s="76" t="str">
        <x:f>IF(I34="","",IF(I34=0,"Paid",IF(J34=0,"Current",IF(J34&lt;=30,"1-30 Days",IF(J34&lt;=60,"31-60 Days",IF(J34&lt;=90,"61-90 Days","90+ Days"))))))</x:f>
      </x:c>
      <x:c r="L34" s="76" t="str">
        <x:f>IF(A34="","",IF(I34=0,"Paid",IF(AND(E34&lt;&gt;"",TODAY()&gt;E34),"Overdue","Open")))</x:f>
      </x:c>
      <x:c r="M34" s="14"/>
      <x:c r="N34" s="14"/>
      <x:c r="O34" s="13"/>
      <x:c r="P34" s="13"/>
    </x:row>
    <x:row r="35">
      <x:c r="A35" s="13"/>
      <x:c r="B35" s="13"/>
      <x:c r="C35" s="76" t="str">
        <x:f>IF(B35="","",XLOOKUP(B35,'Lists &amp; COA'!$A$47:$A$145,'Lists &amp; COA'!$B$47:$B$145,"Customer not found"))</x:f>
      </x:c>
      <x:c r="D35" s="14"/>
      <x:c r="E35" s="14"/>
      <x:c r="F35" s="77"/>
      <x:c r="G35" s="78" t="str">
        <x:f>IF(A35="","",SUMIFS('Customer Payments'!$H$7:$H$506,'Customer Payments'!$E$7:$E$506,A35))</x:f>
      </x:c>
      <x:c r="H35" s="77"/>
      <x:c r="I35" s="78" t="str">
        <x:f>IF(F35="","",MAX(0,N(F35)-N(G35)-N(H35)))</x:f>
      </x:c>
      <x:c r="J35" s="76" t="str">
        <x:f>IF(A35="","",IF(OR(I35=0,E35=""),0,MAX(0,TODAY()-E35)))</x:f>
      </x:c>
      <x:c r="K35" s="76" t="str">
        <x:f>IF(I35="","",IF(I35=0,"Paid",IF(J35=0,"Current",IF(J35&lt;=30,"1-30 Days",IF(J35&lt;=60,"31-60 Days",IF(J35&lt;=90,"61-90 Days","90+ Days"))))))</x:f>
      </x:c>
      <x:c r="L35" s="76" t="str">
        <x:f>IF(A35="","",IF(I35=0,"Paid",IF(AND(E35&lt;&gt;"",TODAY()&gt;E35),"Overdue","Open")))</x:f>
      </x:c>
      <x:c r="M35" s="14"/>
      <x:c r="N35" s="14"/>
      <x:c r="O35" s="13"/>
      <x:c r="P35" s="13"/>
    </x:row>
    <x:row r="36">
      <x:c r="A36" s="13"/>
      <x:c r="B36" s="13"/>
      <x:c r="C36" s="76" t="str">
        <x:f>IF(B36="","",XLOOKUP(B36,'Lists &amp; COA'!$A$47:$A$145,'Lists &amp; COA'!$B$47:$B$145,"Customer not found"))</x:f>
      </x:c>
      <x:c r="D36" s="14"/>
      <x:c r="E36" s="14"/>
      <x:c r="F36" s="77"/>
      <x:c r="G36" s="78" t="str">
        <x:f>IF(A36="","",SUMIFS('Customer Payments'!$H$7:$H$506,'Customer Payments'!$E$7:$E$506,A36))</x:f>
      </x:c>
      <x:c r="H36" s="77"/>
      <x:c r="I36" s="78" t="str">
        <x:f>IF(F36="","",MAX(0,N(F36)-N(G36)-N(H36)))</x:f>
      </x:c>
      <x:c r="J36" s="76" t="str">
        <x:f>IF(A36="","",IF(OR(I36=0,E36=""),0,MAX(0,TODAY()-E36)))</x:f>
      </x:c>
      <x:c r="K36" s="76" t="str">
        <x:f>IF(I36="","",IF(I36=0,"Paid",IF(J36=0,"Current",IF(J36&lt;=30,"1-30 Days",IF(J36&lt;=60,"31-60 Days",IF(J36&lt;=90,"61-90 Days","90+ Days"))))))</x:f>
      </x:c>
      <x:c r="L36" s="76" t="str">
        <x:f>IF(A36="","",IF(I36=0,"Paid",IF(AND(E36&lt;&gt;"",TODAY()&gt;E36),"Overdue","Open")))</x:f>
      </x:c>
      <x:c r="M36" s="14"/>
      <x:c r="N36" s="14"/>
      <x:c r="O36" s="13"/>
      <x:c r="P36" s="13"/>
    </x:row>
    <x:row r="37">
      <x:c r="A37" s="13"/>
      <x:c r="B37" s="13"/>
      <x:c r="C37" s="76" t="str">
        <x:f>IF(B37="","",XLOOKUP(B37,'Lists &amp; COA'!$A$47:$A$145,'Lists &amp; COA'!$B$47:$B$145,"Customer not found"))</x:f>
      </x:c>
      <x:c r="D37" s="14"/>
      <x:c r="E37" s="14"/>
      <x:c r="F37" s="77"/>
      <x:c r="G37" s="78" t="str">
        <x:f>IF(A37="","",SUMIFS('Customer Payments'!$H$7:$H$506,'Customer Payments'!$E$7:$E$506,A37))</x:f>
      </x:c>
      <x:c r="H37" s="77"/>
      <x:c r="I37" s="78" t="str">
        <x:f>IF(F37="","",MAX(0,N(F37)-N(G37)-N(H37)))</x:f>
      </x:c>
      <x:c r="J37" s="76" t="str">
        <x:f>IF(A37="","",IF(OR(I37=0,E37=""),0,MAX(0,TODAY()-E37)))</x:f>
      </x:c>
      <x:c r="K37" s="76" t="str">
        <x:f>IF(I37="","",IF(I37=0,"Paid",IF(J37=0,"Current",IF(J37&lt;=30,"1-30 Days",IF(J37&lt;=60,"31-60 Days",IF(J37&lt;=90,"61-90 Days","90+ Days"))))))</x:f>
      </x:c>
      <x:c r="L37" s="76" t="str">
        <x:f>IF(A37="","",IF(I37=0,"Paid",IF(AND(E37&lt;&gt;"",TODAY()&gt;E37),"Overdue","Open")))</x:f>
      </x:c>
      <x:c r="M37" s="14"/>
      <x:c r="N37" s="14"/>
      <x:c r="O37" s="13"/>
      <x:c r="P37" s="13"/>
    </x:row>
    <x:row r="38">
      <x:c r="A38" s="13"/>
      <x:c r="B38" s="13"/>
      <x:c r="C38" s="76" t="str">
        <x:f>IF(B38="","",XLOOKUP(B38,'Lists &amp; COA'!$A$47:$A$145,'Lists &amp; COA'!$B$47:$B$145,"Customer not found"))</x:f>
      </x:c>
      <x:c r="D38" s="14"/>
      <x:c r="E38" s="14"/>
      <x:c r="F38" s="77"/>
      <x:c r="G38" s="78" t="str">
        <x:f>IF(A38="","",SUMIFS('Customer Payments'!$H$7:$H$506,'Customer Payments'!$E$7:$E$506,A38))</x:f>
      </x:c>
      <x:c r="H38" s="77"/>
      <x:c r="I38" s="78" t="str">
        <x:f>IF(F38="","",MAX(0,N(F38)-N(G38)-N(H38)))</x:f>
      </x:c>
      <x:c r="J38" s="76" t="str">
        <x:f>IF(A38="","",IF(OR(I38=0,E38=""),0,MAX(0,TODAY()-E38)))</x:f>
      </x:c>
      <x:c r="K38" s="76" t="str">
        <x:f>IF(I38="","",IF(I38=0,"Paid",IF(J38=0,"Current",IF(J38&lt;=30,"1-30 Days",IF(J38&lt;=60,"31-60 Days",IF(J38&lt;=90,"61-90 Days","90+ Days"))))))</x:f>
      </x:c>
      <x:c r="L38" s="76" t="str">
        <x:f>IF(A38="","",IF(I38=0,"Paid",IF(AND(E38&lt;&gt;"",TODAY()&gt;E38),"Overdue","Open")))</x:f>
      </x:c>
      <x:c r="M38" s="14"/>
      <x:c r="N38" s="14"/>
      <x:c r="O38" s="13"/>
      <x:c r="P38" s="13"/>
    </x:row>
    <x:row r="39">
      <x:c r="A39" s="13"/>
      <x:c r="B39" s="13"/>
      <x:c r="C39" s="76" t="str">
        <x:f>IF(B39="","",XLOOKUP(B39,'Lists &amp; COA'!$A$47:$A$145,'Lists &amp; COA'!$B$47:$B$145,"Customer not found"))</x:f>
      </x:c>
      <x:c r="D39" s="14"/>
      <x:c r="E39" s="14"/>
      <x:c r="F39" s="77"/>
      <x:c r="G39" s="78" t="str">
        <x:f>IF(A39="","",SUMIFS('Customer Payments'!$H$7:$H$506,'Customer Payments'!$E$7:$E$506,A39))</x:f>
      </x:c>
      <x:c r="H39" s="77"/>
      <x:c r="I39" s="78" t="str">
        <x:f>IF(F39="","",MAX(0,N(F39)-N(G39)-N(H39)))</x:f>
      </x:c>
      <x:c r="J39" s="76" t="str">
        <x:f>IF(A39="","",IF(OR(I39=0,E39=""),0,MAX(0,TODAY()-E39)))</x:f>
      </x:c>
      <x:c r="K39" s="76" t="str">
        <x:f>IF(I39="","",IF(I39=0,"Paid",IF(J39=0,"Current",IF(J39&lt;=30,"1-30 Days",IF(J39&lt;=60,"31-60 Days",IF(J39&lt;=90,"61-90 Days","90+ Days"))))))</x:f>
      </x:c>
      <x:c r="L39" s="76" t="str">
        <x:f>IF(A39="","",IF(I39=0,"Paid",IF(AND(E39&lt;&gt;"",TODAY()&gt;E39),"Overdue","Open")))</x:f>
      </x:c>
      <x:c r="M39" s="14"/>
      <x:c r="N39" s="14"/>
      <x:c r="O39" s="13"/>
      <x:c r="P39" s="13"/>
    </x:row>
    <x:row r="40">
      <x:c r="A40" s="13"/>
      <x:c r="B40" s="13"/>
      <x:c r="C40" s="76" t="str">
        <x:f>IF(B40="","",XLOOKUP(B40,'Lists &amp; COA'!$A$47:$A$145,'Lists &amp; COA'!$B$47:$B$145,"Customer not found"))</x:f>
      </x:c>
      <x:c r="D40" s="14"/>
      <x:c r="E40" s="14"/>
      <x:c r="F40" s="77"/>
      <x:c r="G40" s="78" t="str">
        <x:f>IF(A40="","",SUMIFS('Customer Payments'!$H$7:$H$506,'Customer Payments'!$E$7:$E$506,A40))</x:f>
      </x:c>
      <x:c r="H40" s="77"/>
      <x:c r="I40" s="78" t="str">
        <x:f>IF(F40="","",MAX(0,N(F40)-N(G40)-N(H40)))</x:f>
      </x:c>
      <x:c r="J40" s="76" t="str">
        <x:f>IF(A40="","",IF(OR(I40=0,E40=""),0,MAX(0,TODAY()-E40)))</x:f>
      </x:c>
      <x:c r="K40" s="76" t="str">
        <x:f>IF(I40="","",IF(I40=0,"Paid",IF(J40=0,"Current",IF(J40&lt;=30,"1-30 Days",IF(J40&lt;=60,"31-60 Days",IF(J40&lt;=90,"61-90 Days","90+ Days"))))))</x:f>
      </x:c>
      <x:c r="L40" s="76" t="str">
        <x:f>IF(A40="","",IF(I40=0,"Paid",IF(AND(E40&lt;&gt;"",TODAY()&gt;E40),"Overdue","Open")))</x:f>
      </x:c>
      <x:c r="M40" s="14"/>
      <x:c r="N40" s="14"/>
      <x:c r="O40" s="13"/>
      <x:c r="P40" s="13"/>
    </x:row>
    <x:row r="41">
      <x:c r="A41" s="13"/>
      <x:c r="B41" s="13"/>
      <x:c r="C41" s="76" t="str">
        <x:f>IF(B41="","",XLOOKUP(B41,'Lists &amp; COA'!$A$47:$A$145,'Lists &amp; COA'!$B$47:$B$145,"Customer not found"))</x:f>
      </x:c>
      <x:c r="D41" s="14"/>
      <x:c r="E41" s="14"/>
      <x:c r="F41" s="77"/>
      <x:c r="G41" s="78" t="str">
        <x:f>IF(A41="","",SUMIFS('Customer Payments'!$H$7:$H$506,'Customer Payments'!$E$7:$E$506,A41))</x:f>
      </x:c>
      <x:c r="H41" s="77"/>
      <x:c r="I41" s="78" t="str">
        <x:f>IF(F41="","",MAX(0,N(F41)-N(G41)-N(H41)))</x:f>
      </x:c>
      <x:c r="J41" s="76" t="str">
        <x:f>IF(A41="","",IF(OR(I41=0,E41=""),0,MAX(0,TODAY()-E41)))</x:f>
      </x:c>
      <x:c r="K41" s="76" t="str">
        <x:f>IF(I41="","",IF(I41=0,"Paid",IF(J41=0,"Current",IF(J41&lt;=30,"1-30 Days",IF(J41&lt;=60,"31-60 Days",IF(J41&lt;=90,"61-90 Days","90+ Days"))))))</x:f>
      </x:c>
      <x:c r="L41" s="76" t="str">
        <x:f>IF(A41="","",IF(I41=0,"Paid",IF(AND(E41&lt;&gt;"",TODAY()&gt;E41),"Overdue","Open")))</x:f>
      </x:c>
      <x:c r="M41" s="14"/>
      <x:c r="N41" s="14"/>
      <x:c r="O41" s="13"/>
      <x:c r="P41" s="13"/>
    </x:row>
    <x:row r="42">
      <x:c r="A42" s="13"/>
      <x:c r="B42" s="13"/>
      <x:c r="C42" s="76" t="str">
        <x:f>IF(B42="","",XLOOKUP(B42,'Lists &amp; COA'!$A$47:$A$145,'Lists &amp; COA'!$B$47:$B$145,"Customer not found"))</x:f>
      </x:c>
      <x:c r="D42" s="14"/>
      <x:c r="E42" s="14"/>
      <x:c r="F42" s="77"/>
      <x:c r="G42" s="78" t="str">
        <x:f>IF(A42="","",SUMIFS('Customer Payments'!$H$7:$H$506,'Customer Payments'!$E$7:$E$506,A42))</x:f>
      </x:c>
      <x:c r="H42" s="77"/>
      <x:c r="I42" s="78" t="str">
        <x:f>IF(F42="","",MAX(0,N(F42)-N(G42)-N(H42)))</x:f>
      </x:c>
      <x:c r="J42" s="76" t="str">
        <x:f>IF(A42="","",IF(OR(I42=0,E42=""),0,MAX(0,TODAY()-E42)))</x:f>
      </x:c>
      <x:c r="K42" s="76" t="str">
        <x:f>IF(I42="","",IF(I42=0,"Paid",IF(J42=0,"Current",IF(J42&lt;=30,"1-30 Days",IF(J42&lt;=60,"31-60 Days",IF(J42&lt;=90,"61-90 Days","90+ Days"))))))</x:f>
      </x:c>
      <x:c r="L42" s="76" t="str">
        <x:f>IF(A42="","",IF(I42=0,"Paid",IF(AND(E42&lt;&gt;"",TODAY()&gt;E42),"Overdue","Open")))</x:f>
      </x:c>
      <x:c r="M42" s="14"/>
      <x:c r="N42" s="14"/>
      <x:c r="O42" s="13"/>
      <x:c r="P42" s="13"/>
    </x:row>
    <x:row r="43">
      <x:c r="A43" s="13"/>
      <x:c r="B43" s="13"/>
      <x:c r="C43" s="76" t="str">
        <x:f>IF(B43="","",XLOOKUP(B43,'Lists &amp; COA'!$A$47:$A$145,'Lists &amp; COA'!$B$47:$B$145,"Customer not found"))</x:f>
      </x:c>
      <x:c r="D43" s="14"/>
      <x:c r="E43" s="14"/>
      <x:c r="F43" s="77"/>
      <x:c r="G43" s="78" t="str">
        <x:f>IF(A43="","",SUMIFS('Customer Payments'!$H$7:$H$506,'Customer Payments'!$E$7:$E$506,A43))</x:f>
      </x:c>
      <x:c r="H43" s="77"/>
      <x:c r="I43" s="78" t="str">
        <x:f>IF(F43="","",MAX(0,N(F43)-N(G43)-N(H43)))</x:f>
      </x:c>
      <x:c r="J43" s="76" t="str">
        <x:f>IF(A43="","",IF(OR(I43=0,E43=""),0,MAX(0,TODAY()-E43)))</x:f>
      </x:c>
      <x:c r="K43" s="76" t="str">
        <x:f>IF(I43="","",IF(I43=0,"Paid",IF(J43=0,"Current",IF(J43&lt;=30,"1-30 Days",IF(J43&lt;=60,"31-60 Days",IF(J43&lt;=90,"61-90 Days","90+ Days"))))))</x:f>
      </x:c>
      <x:c r="L43" s="76" t="str">
        <x:f>IF(A43="","",IF(I43=0,"Paid",IF(AND(E43&lt;&gt;"",TODAY()&gt;E43),"Overdue","Open")))</x:f>
      </x:c>
      <x:c r="M43" s="14"/>
      <x:c r="N43" s="14"/>
      <x:c r="O43" s="13"/>
      <x:c r="P43" s="13"/>
    </x:row>
    <x:row r="44">
      <x:c r="A44" s="13"/>
      <x:c r="B44" s="13"/>
      <x:c r="C44" s="76" t="str">
        <x:f>IF(B44="","",XLOOKUP(B44,'Lists &amp; COA'!$A$47:$A$145,'Lists &amp; COA'!$B$47:$B$145,"Customer not found"))</x:f>
      </x:c>
      <x:c r="D44" s="14"/>
      <x:c r="E44" s="14"/>
      <x:c r="F44" s="77"/>
      <x:c r="G44" s="78" t="str">
        <x:f>IF(A44="","",SUMIFS('Customer Payments'!$H$7:$H$506,'Customer Payments'!$E$7:$E$506,A44))</x:f>
      </x:c>
      <x:c r="H44" s="77"/>
      <x:c r="I44" s="78" t="str">
        <x:f>IF(F44="","",MAX(0,N(F44)-N(G44)-N(H44)))</x:f>
      </x:c>
      <x:c r="J44" s="76" t="str">
        <x:f>IF(A44="","",IF(OR(I44=0,E44=""),0,MAX(0,TODAY()-E44)))</x:f>
      </x:c>
      <x:c r="K44" s="76" t="str">
        <x:f>IF(I44="","",IF(I44=0,"Paid",IF(J44=0,"Current",IF(J44&lt;=30,"1-30 Days",IF(J44&lt;=60,"31-60 Days",IF(J44&lt;=90,"61-90 Days","90+ Days"))))))</x:f>
      </x:c>
      <x:c r="L44" s="76" t="str">
        <x:f>IF(A44="","",IF(I44=0,"Paid",IF(AND(E44&lt;&gt;"",TODAY()&gt;E44),"Overdue","Open")))</x:f>
      </x:c>
      <x:c r="M44" s="14"/>
      <x:c r="N44" s="14"/>
      <x:c r="O44" s="13"/>
      <x:c r="P44" s="13"/>
    </x:row>
    <x:row r="45">
      <x:c r="A45" s="13"/>
      <x:c r="B45" s="13"/>
      <x:c r="C45" s="76" t="str">
        <x:f>IF(B45="","",XLOOKUP(B45,'Lists &amp; COA'!$A$47:$A$145,'Lists &amp; COA'!$B$47:$B$145,"Customer not found"))</x:f>
      </x:c>
      <x:c r="D45" s="14"/>
      <x:c r="E45" s="14"/>
      <x:c r="F45" s="77"/>
      <x:c r="G45" s="78" t="str">
        <x:f>IF(A45="","",SUMIFS('Customer Payments'!$H$7:$H$506,'Customer Payments'!$E$7:$E$506,A45))</x:f>
      </x:c>
      <x:c r="H45" s="77"/>
      <x:c r="I45" s="78" t="str">
        <x:f>IF(F45="","",MAX(0,N(F45)-N(G45)-N(H45)))</x:f>
      </x:c>
      <x:c r="J45" s="76" t="str">
        <x:f>IF(A45="","",IF(OR(I45=0,E45=""),0,MAX(0,TODAY()-E45)))</x:f>
      </x:c>
      <x:c r="K45" s="76" t="str">
        <x:f>IF(I45="","",IF(I45=0,"Paid",IF(J45=0,"Current",IF(J45&lt;=30,"1-30 Days",IF(J45&lt;=60,"31-60 Days",IF(J45&lt;=90,"61-90 Days","90+ Days"))))))</x:f>
      </x:c>
      <x:c r="L45" s="76" t="str">
        <x:f>IF(A45="","",IF(I45=0,"Paid",IF(AND(E45&lt;&gt;"",TODAY()&gt;E45),"Overdue","Open")))</x:f>
      </x:c>
      <x:c r="M45" s="14"/>
      <x:c r="N45" s="14"/>
      <x:c r="O45" s="13"/>
      <x:c r="P45" s="13"/>
    </x:row>
    <x:row r="46">
      <x:c r="A46" s="13"/>
      <x:c r="B46" s="13"/>
      <x:c r="C46" s="76" t="str">
        <x:f>IF(B46="","",XLOOKUP(B46,'Lists &amp; COA'!$A$47:$A$145,'Lists &amp; COA'!$B$47:$B$145,"Customer not found"))</x:f>
      </x:c>
      <x:c r="D46" s="14"/>
      <x:c r="E46" s="14"/>
      <x:c r="F46" s="77"/>
      <x:c r="G46" s="78" t="str">
        <x:f>IF(A46="","",SUMIFS('Customer Payments'!$H$7:$H$506,'Customer Payments'!$E$7:$E$506,A46))</x:f>
      </x:c>
      <x:c r="H46" s="77"/>
      <x:c r="I46" s="78" t="str">
        <x:f>IF(F46="","",MAX(0,N(F46)-N(G46)-N(H46)))</x:f>
      </x:c>
      <x:c r="J46" s="76" t="str">
        <x:f>IF(A46="","",IF(OR(I46=0,E46=""),0,MAX(0,TODAY()-E46)))</x:f>
      </x:c>
      <x:c r="K46" s="76" t="str">
        <x:f>IF(I46="","",IF(I46=0,"Paid",IF(J46=0,"Current",IF(J46&lt;=30,"1-30 Days",IF(J46&lt;=60,"31-60 Days",IF(J46&lt;=90,"61-90 Days","90+ Days"))))))</x:f>
      </x:c>
      <x:c r="L46" s="76" t="str">
        <x:f>IF(A46="","",IF(I46=0,"Paid",IF(AND(E46&lt;&gt;"",TODAY()&gt;E46),"Overdue","Open")))</x:f>
      </x:c>
      <x:c r="M46" s="14"/>
      <x:c r="N46" s="14"/>
      <x:c r="O46" s="13"/>
      <x:c r="P46" s="13"/>
    </x:row>
    <x:row r="47">
      <x:c r="A47" s="13"/>
      <x:c r="B47" s="13"/>
      <x:c r="C47" s="76" t="str">
        <x:f>IF(B47="","",XLOOKUP(B47,'Lists &amp; COA'!$A$47:$A$145,'Lists &amp; COA'!$B$47:$B$145,"Customer not found"))</x:f>
      </x:c>
      <x:c r="D47" s="14"/>
      <x:c r="E47" s="14"/>
      <x:c r="F47" s="77"/>
      <x:c r="G47" s="78" t="str">
        <x:f>IF(A47="","",SUMIFS('Customer Payments'!$H$7:$H$506,'Customer Payments'!$E$7:$E$506,A47))</x:f>
      </x:c>
      <x:c r="H47" s="77"/>
      <x:c r="I47" s="78" t="str">
        <x:f>IF(F47="","",MAX(0,N(F47)-N(G47)-N(H47)))</x:f>
      </x:c>
      <x:c r="J47" s="76" t="str">
        <x:f>IF(A47="","",IF(OR(I47=0,E47=""),0,MAX(0,TODAY()-E47)))</x:f>
      </x:c>
      <x:c r="K47" s="76" t="str">
        <x:f>IF(I47="","",IF(I47=0,"Paid",IF(J47=0,"Current",IF(J47&lt;=30,"1-30 Days",IF(J47&lt;=60,"31-60 Days",IF(J47&lt;=90,"61-90 Days","90+ Days"))))))</x:f>
      </x:c>
      <x:c r="L47" s="76" t="str">
        <x:f>IF(A47="","",IF(I47=0,"Paid",IF(AND(E47&lt;&gt;"",TODAY()&gt;E47),"Overdue","Open")))</x:f>
      </x:c>
      <x:c r="M47" s="14"/>
      <x:c r="N47" s="14"/>
      <x:c r="O47" s="13"/>
      <x:c r="P47" s="13"/>
    </x:row>
    <x:row r="48">
      <x:c r="A48" s="13"/>
      <x:c r="B48" s="13"/>
      <x:c r="C48" s="76" t="str">
        <x:f>IF(B48="","",XLOOKUP(B48,'Lists &amp; COA'!$A$47:$A$145,'Lists &amp; COA'!$B$47:$B$145,"Customer not found"))</x:f>
      </x:c>
      <x:c r="D48" s="14"/>
      <x:c r="E48" s="14"/>
      <x:c r="F48" s="77"/>
      <x:c r="G48" s="78" t="str">
        <x:f>IF(A48="","",SUMIFS('Customer Payments'!$H$7:$H$506,'Customer Payments'!$E$7:$E$506,A48))</x:f>
      </x:c>
      <x:c r="H48" s="77"/>
      <x:c r="I48" s="78" t="str">
        <x:f>IF(F48="","",MAX(0,N(F48)-N(G48)-N(H48)))</x:f>
      </x:c>
      <x:c r="J48" s="76" t="str">
        <x:f>IF(A48="","",IF(OR(I48=0,E48=""),0,MAX(0,TODAY()-E48)))</x:f>
      </x:c>
      <x:c r="K48" s="76" t="str">
        <x:f>IF(I48="","",IF(I48=0,"Paid",IF(J48=0,"Current",IF(J48&lt;=30,"1-30 Days",IF(J48&lt;=60,"31-60 Days",IF(J48&lt;=90,"61-90 Days","90+ Days"))))))</x:f>
      </x:c>
      <x:c r="L48" s="76" t="str">
        <x:f>IF(A48="","",IF(I48=0,"Paid",IF(AND(E48&lt;&gt;"",TODAY()&gt;E48),"Overdue","Open")))</x:f>
      </x:c>
      <x:c r="M48" s="14"/>
      <x:c r="N48" s="14"/>
      <x:c r="O48" s="13"/>
      <x:c r="P48" s="13"/>
    </x:row>
    <x:row r="49">
      <x:c r="A49" s="13"/>
      <x:c r="B49" s="13"/>
      <x:c r="C49" s="76" t="str">
        <x:f>IF(B49="","",XLOOKUP(B49,'Lists &amp; COA'!$A$47:$A$145,'Lists &amp; COA'!$B$47:$B$145,"Customer not found"))</x:f>
      </x:c>
      <x:c r="D49" s="14"/>
      <x:c r="E49" s="14"/>
      <x:c r="F49" s="77"/>
      <x:c r="G49" s="78" t="str">
        <x:f>IF(A49="","",SUMIFS('Customer Payments'!$H$7:$H$506,'Customer Payments'!$E$7:$E$506,A49))</x:f>
      </x:c>
      <x:c r="H49" s="77"/>
      <x:c r="I49" s="78" t="str">
        <x:f>IF(F49="","",MAX(0,N(F49)-N(G49)-N(H49)))</x:f>
      </x:c>
      <x:c r="J49" s="76" t="str">
        <x:f>IF(A49="","",IF(OR(I49=0,E49=""),0,MAX(0,TODAY()-E49)))</x:f>
      </x:c>
      <x:c r="K49" s="76" t="str">
        <x:f>IF(I49="","",IF(I49=0,"Paid",IF(J49=0,"Current",IF(J49&lt;=30,"1-30 Days",IF(J49&lt;=60,"31-60 Days",IF(J49&lt;=90,"61-90 Days","90+ Days"))))))</x:f>
      </x:c>
      <x:c r="L49" s="76" t="str">
        <x:f>IF(A49="","",IF(I49=0,"Paid",IF(AND(E49&lt;&gt;"",TODAY()&gt;E49),"Overdue","Open")))</x:f>
      </x:c>
      <x:c r="M49" s="14"/>
      <x:c r="N49" s="14"/>
      <x:c r="O49" s="13"/>
      <x:c r="P49" s="13"/>
    </x:row>
    <x:row r="50">
      <x:c r="A50" s="13"/>
      <x:c r="B50" s="13"/>
      <x:c r="C50" s="76" t="str">
        <x:f>IF(B50="","",XLOOKUP(B50,'Lists &amp; COA'!$A$47:$A$145,'Lists &amp; COA'!$B$47:$B$145,"Customer not found"))</x:f>
      </x:c>
      <x:c r="D50" s="14"/>
      <x:c r="E50" s="14"/>
      <x:c r="F50" s="77"/>
      <x:c r="G50" s="78" t="str">
        <x:f>IF(A50="","",SUMIFS('Customer Payments'!$H$7:$H$506,'Customer Payments'!$E$7:$E$506,A50))</x:f>
      </x:c>
      <x:c r="H50" s="77"/>
      <x:c r="I50" s="78" t="str">
        <x:f>IF(F50="","",MAX(0,N(F50)-N(G50)-N(H50)))</x:f>
      </x:c>
      <x:c r="J50" s="76" t="str">
        <x:f>IF(A50="","",IF(OR(I50=0,E50=""),0,MAX(0,TODAY()-E50)))</x:f>
      </x:c>
      <x:c r="K50" s="76" t="str">
        <x:f>IF(I50="","",IF(I50=0,"Paid",IF(J50=0,"Current",IF(J50&lt;=30,"1-30 Days",IF(J50&lt;=60,"31-60 Days",IF(J50&lt;=90,"61-90 Days","90+ Days"))))))</x:f>
      </x:c>
      <x:c r="L50" s="76" t="str">
        <x:f>IF(A50="","",IF(I50=0,"Paid",IF(AND(E50&lt;&gt;"",TODAY()&gt;E50),"Overdue","Open")))</x:f>
      </x:c>
      <x:c r="M50" s="14"/>
      <x:c r="N50" s="14"/>
      <x:c r="O50" s="13"/>
      <x:c r="P50" s="13"/>
    </x:row>
    <x:row r="51">
      <x:c r="A51" s="13"/>
      <x:c r="B51" s="13"/>
      <x:c r="C51" s="76" t="str">
        <x:f>IF(B51="","",XLOOKUP(B51,'Lists &amp; COA'!$A$47:$A$145,'Lists &amp; COA'!$B$47:$B$145,"Customer not found"))</x:f>
      </x:c>
      <x:c r="D51" s="14"/>
      <x:c r="E51" s="14"/>
      <x:c r="F51" s="77"/>
      <x:c r="G51" s="78" t="str">
        <x:f>IF(A51="","",SUMIFS('Customer Payments'!$H$7:$H$506,'Customer Payments'!$E$7:$E$506,A51))</x:f>
      </x:c>
      <x:c r="H51" s="77"/>
      <x:c r="I51" s="78" t="str">
        <x:f>IF(F51="","",MAX(0,N(F51)-N(G51)-N(H51)))</x:f>
      </x:c>
      <x:c r="J51" s="76" t="str">
        <x:f>IF(A51="","",IF(OR(I51=0,E51=""),0,MAX(0,TODAY()-E51)))</x:f>
      </x:c>
      <x:c r="K51" s="76" t="str">
        <x:f>IF(I51="","",IF(I51=0,"Paid",IF(J51=0,"Current",IF(J51&lt;=30,"1-30 Days",IF(J51&lt;=60,"31-60 Days",IF(J51&lt;=90,"61-90 Days","90+ Days"))))))</x:f>
      </x:c>
      <x:c r="L51" s="76" t="str">
        <x:f>IF(A51="","",IF(I51=0,"Paid",IF(AND(E51&lt;&gt;"",TODAY()&gt;E51),"Overdue","Open")))</x:f>
      </x:c>
      <x:c r="M51" s="14"/>
      <x:c r="N51" s="14"/>
      <x:c r="O51" s="13"/>
      <x:c r="P51" s="13"/>
    </x:row>
    <x:row r="52">
      <x:c r="A52" s="13"/>
      <x:c r="B52" s="13"/>
      <x:c r="C52" s="76" t="str">
        <x:f>IF(B52="","",XLOOKUP(B52,'Lists &amp; COA'!$A$47:$A$145,'Lists &amp; COA'!$B$47:$B$145,"Customer not found"))</x:f>
      </x:c>
      <x:c r="D52" s="14"/>
      <x:c r="E52" s="14"/>
      <x:c r="F52" s="77"/>
      <x:c r="G52" s="78" t="str">
        <x:f>IF(A52="","",SUMIFS('Customer Payments'!$H$7:$H$506,'Customer Payments'!$E$7:$E$506,A52))</x:f>
      </x:c>
      <x:c r="H52" s="77"/>
      <x:c r="I52" s="78" t="str">
        <x:f>IF(F52="","",MAX(0,N(F52)-N(G52)-N(H52)))</x:f>
      </x:c>
      <x:c r="J52" s="76" t="str">
        <x:f>IF(A52="","",IF(OR(I52=0,E52=""),0,MAX(0,TODAY()-E52)))</x:f>
      </x:c>
      <x:c r="K52" s="76" t="str">
        <x:f>IF(I52="","",IF(I52=0,"Paid",IF(J52=0,"Current",IF(J52&lt;=30,"1-30 Days",IF(J52&lt;=60,"31-60 Days",IF(J52&lt;=90,"61-90 Days","90+ Days"))))))</x:f>
      </x:c>
      <x:c r="L52" s="76" t="str">
        <x:f>IF(A52="","",IF(I52=0,"Paid",IF(AND(E52&lt;&gt;"",TODAY()&gt;E52),"Overdue","Open")))</x:f>
      </x:c>
      <x:c r="M52" s="14"/>
      <x:c r="N52" s="14"/>
      <x:c r="O52" s="13"/>
      <x:c r="P52" s="13"/>
    </x:row>
    <x:row r="53">
      <x:c r="A53" s="13"/>
      <x:c r="B53" s="13"/>
      <x:c r="C53" s="76" t="str">
        <x:f>IF(B53="","",XLOOKUP(B53,'Lists &amp; COA'!$A$47:$A$145,'Lists &amp; COA'!$B$47:$B$145,"Customer not found"))</x:f>
      </x:c>
      <x:c r="D53" s="14"/>
      <x:c r="E53" s="14"/>
      <x:c r="F53" s="77"/>
      <x:c r="G53" s="78" t="str">
        <x:f>IF(A53="","",SUMIFS('Customer Payments'!$H$7:$H$506,'Customer Payments'!$E$7:$E$506,A53))</x:f>
      </x:c>
      <x:c r="H53" s="77"/>
      <x:c r="I53" s="78" t="str">
        <x:f>IF(F53="","",MAX(0,N(F53)-N(G53)-N(H53)))</x:f>
      </x:c>
      <x:c r="J53" s="76" t="str">
        <x:f>IF(A53="","",IF(OR(I53=0,E53=""),0,MAX(0,TODAY()-E53)))</x:f>
      </x:c>
      <x:c r="K53" s="76" t="str">
        <x:f>IF(I53="","",IF(I53=0,"Paid",IF(J53=0,"Current",IF(J53&lt;=30,"1-30 Days",IF(J53&lt;=60,"31-60 Days",IF(J53&lt;=90,"61-90 Days","90+ Days"))))))</x:f>
      </x:c>
      <x:c r="L53" s="76" t="str">
        <x:f>IF(A53="","",IF(I53=0,"Paid",IF(AND(E53&lt;&gt;"",TODAY()&gt;E53),"Overdue","Open")))</x:f>
      </x:c>
      <x:c r="M53" s="14"/>
      <x:c r="N53" s="14"/>
      <x:c r="O53" s="13"/>
      <x:c r="P53" s="13"/>
    </x:row>
    <x:row r="54">
      <x:c r="A54" s="13"/>
      <x:c r="B54" s="13"/>
      <x:c r="C54" s="76" t="str">
        <x:f>IF(B54="","",XLOOKUP(B54,'Lists &amp; COA'!$A$47:$A$145,'Lists &amp; COA'!$B$47:$B$145,"Customer not found"))</x:f>
      </x:c>
      <x:c r="D54" s="14"/>
      <x:c r="E54" s="14"/>
      <x:c r="F54" s="77"/>
      <x:c r="G54" s="78" t="str">
        <x:f>IF(A54="","",SUMIFS('Customer Payments'!$H$7:$H$506,'Customer Payments'!$E$7:$E$506,A54))</x:f>
      </x:c>
      <x:c r="H54" s="77"/>
      <x:c r="I54" s="78" t="str">
        <x:f>IF(F54="","",MAX(0,N(F54)-N(G54)-N(H54)))</x:f>
      </x:c>
      <x:c r="J54" s="76" t="str">
        <x:f>IF(A54="","",IF(OR(I54=0,E54=""),0,MAX(0,TODAY()-E54)))</x:f>
      </x:c>
      <x:c r="K54" s="76" t="str">
        <x:f>IF(I54="","",IF(I54=0,"Paid",IF(J54=0,"Current",IF(J54&lt;=30,"1-30 Days",IF(J54&lt;=60,"31-60 Days",IF(J54&lt;=90,"61-90 Days","90+ Days"))))))</x:f>
      </x:c>
      <x:c r="L54" s="76" t="str">
        <x:f>IF(A54="","",IF(I54=0,"Paid",IF(AND(E54&lt;&gt;"",TODAY()&gt;E54),"Overdue","Open")))</x:f>
      </x:c>
      <x:c r="M54" s="14"/>
      <x:c r="N54" s="14"/>
      <x:c r="O54" s="13"/>
      <x:c r="P54" s="13"/>
    </x:row>
    <x:row r="55">
      <x:c r="A55" s="13"/>
      <x:c r="B55" s="13"/>
      <x:c r="C55" s="76" t="str">
        <x:f>IF(B55="","",XLOOKUP(B55,'Lists &amp; COA'!$A$47:$A$145,'Lists &amp; COA'!$B$47:$B$145,"Customer not found"))</x:f>
      </x:c>
      <x:c r="D55" s="14"/>
      <x:c r="E55" s="14"/>
      <x:c r="F55" s="77"/>
      <x:c r="G55" s="78" t="str">
        <x:f>IF(A55="","",SUMIFS('Customer Payments'!$H$7:$H$506,'Customer Payments'!$E$7:$E$506,A55))</x:f>
      </x:c>
      <x:c r="H55" s="77"/>
      <x:c r="I55" s="78" t="str">
        <x:f>IF(F55="","",MAX(0,N(F55)-N(G55)-N(H55)))</x:f>
      </x:c>
      <x:c r="J55" s="76" t="str">
        <x:f>IF(A55="","",IF(OR(I55=0,E55=""),0,MAX(0,TODAY()-E55)))</x:f>
      </x:c>
      <x:c r="K55" s="76" t="str">
        <x:f>IF(I55="","",IF(I55=0,"Paid",IF(J55=0,"Current",IF(J55&lt;=30,"1-30 Days",IF(J55&lt;=60,"31-60 Days",IF(J55&lt;=90,"61-90 Days","90+ Days"))))))</x:f>
      </x:c>
      <x:c r="L55" s="76" t="str">
        <x:f>IF(A55="","",IF(I55=0,"Paid",IF(AND(E55&lt;&gt;"",TODAY()&gt;E55),"Overdue","Open")))</x:f>
      </x:c>
      <x:c r="M55" s="14"/>
      <x:c r="N55" s="14"/>
      <x:c r="O55" s="13"/>
      <x:c r="P55" s="13"/>
    </x:row>
    <x:row r="56">
      <x:c r="A56" s="13"/>
      <x:c r="B56" s="13"/>
      <x:c r="C56" s="76" t="str">
        <x:f>IF(B56="","",XLOOKUP(B56,'Lists &amp; COA'!$A$47:$A$145,'Lists &amp; COA'!$B$47:$B$145,"Customer not found"))</x:f>
      </x:c>
      <x:c r="D56" s="14"/>
      <x:c r="E56" s="14"/>
      <x:c r="F56" s="77"/>
      <x:c r="G56" s="78" t="str">
        <x:f>IF(A56="","",SUMIFS('Customer Payments'!$H$7:$H$506,'Customer Payments'!$E$7:$E$506,A56))</x:f>
      </x:c>
      <x:c r="H56" s="77"/>
      <x:c r="I56" s="78" t="str">
        <x:f>IF(F56="","",MAX(0,N(F56)-N(G56)-N(H56)))</x:f>
      </x:c>
      <x:c r="J56" s="76" t="str">
        <x:f>IF(A56="","",IF(OR(I56=0,E56=""),0,MAX(0,TODAY()-E56)))</x:f>
      </x:c>
      <x:c r="K56" s="76" t="str">
        <x:f>IF(I56="","",IF(I56=0,"Paid",IF(J56=0,"Current",IF(J56&lt;=30,"1-30 Days",IF(J56&lt;=60,"31-60 Days",IF(J56&lt;=90,"61-90 Days","90+ Days"))))))</x:f>
      </x:c>
      <x:c r="L56" s="76" t="str">
        <x:f>IF(A56="","",IF(I56=0,"Paid",IF(AND(E56&lt;&gt;"",TODAY()&gt;E56),"Overdue","Open")))</x:f>
      </x:c>
      <x:c r="M56" s="14"/>
      <x:c r="N56" s="14"/>
      <x:c r="O56" s="13"/>
      <x:c r="P56" s="13"/>
    </x:row>
    <x:row r="57">
      <x:c r="A57" s="13"/>
      <x:c r="B57" s="13"/>
      <x:c r="C57" s="76" t="str">
        <x:f>IF(B57="","",XLOOKUP(B57,'Lists &amp; COA'!$A$47:$A$145,'Lists &amp; COA'!$B$47:$B$145,"Customer not found"))</x:f>
      </x:c>
      <x:c r="D57" s="14"/>
      <x:c r="E57" s="14"/>
      <x:c r="F57" s="77"/>
      <x:c r="G57" s="78" t="str">
        <x:f>IF(A57="","",SUMIFS('Customer Payments'!$H$7:$H$506,'Customer Payments'!$E$7:$E$506,A57))</x:f>
      </x:c>
      <x:c r="H57" s="77"/>
      <x:c r="I57" s="78" t="str">
        <x:f>IF(F57="","",MAX(0,N(F57)-N(G57)-N(H57)))</x:f>
      </x:c>
      <x:c r="J57" s="76" t="str">
        <x:f>IF(A57="","",IF(OR(I57=0,E57=""),0,MAX(0,TODAY()-E57)))</x:f>
      </x:c>
      <x:c r="K57" s="76" t="str">
        <x:f>IF(I57="","",IF(I57=0,"Paid",IF(J57=0,"Current",IF(J57&lt;=30,"1-30 Days",IF(J57&lt;=60,"31-60 Days",IF(J57&lt;=90,"61-90 Days","90+ Days"))))))</x:f>
      </x:c>
      <x:c r="L57" s="76" t="str">
        <x:f>IF(A57="","",IF(I57=0,"Paid",IF(AND(E57&lt;&gt;"",TODAY()&gt;E57),"Overdue","Open")))</x:f>
      </x:c>
      <x:c r="M57" s="14"/>
      <x:c r="N57" s="14"/>
      <x:c r="O57" s="13"/>
      <x:c r="P57" s="13"/>
    </x:row>
    <x:row r="58">
      <x:c r="A58" s="13"/>
      <x:c r="B58" s="13"/>
      <x:c r="C58" s="76" t="str">
        <x:f>IF(B58="","",XLOOKUP(B58,'Lists &amp; COA'!$A$47:$A$145,'Lists &amp; COA'!$B$47:$B$145,"Customer not found"))</x:f>
      </x:c>
      <x:c r="D58" s="14"/>
      <x:c r="E58" s="14"/>
      <x:c r="F58" s="77"/>
      <x:c r="G58" s="78" t="str">
        <x:f>IF(A58="","",SUMIFS('Customer Payments'!$H$7:$H$506,'Customer Payments'!$E$7:$E$506,A58))</x:f>
      </x:c>
      <x:c r="H58" s="77"/>
      <x:c r="I58" s="78" t="str">
        <x:f>IF(F58="","",MAX(0,N(F58)-N(G58)-N(H58)))</x:f>
      </x:c>
      <x:c r="J58" s="76" t="str">
        <x:f>IF(A58="","",IF(OR(I58=0,E58=""),0,MAX(0,TODAY()-E58)))</x:f>
      </x:c>
      <x:c r="K58" s="76" t="str">
        <x:f>IF(I58="","",IF(I58=0,"Paid",IF(J58=0,"Current",IF(J58&lt;=30,"1-30 Days",IF(J58&lt;=60,"31-60 Days",IF(J58&lt;=90,"61-90 Days","90+ Days"))))))</x:f>
      </x:c>
      <x:c r="L58" s="76" t="str">
        <x:f>IF(A58="","",IF(I58=0,"Paid",IF(AND(E58&lt;&gt;"",TODAY()&gt;E58),"Overdue","Open")))</x:f>
      </x:c>
      <x:c r="M58" s="14"/>
      <x:c r="N58" s="14"/>
      <x:c r="O58" s="13"/>
      <x:c r="P58" s="13"/>
    </x:row>
    <x:row r="59">
      <x:c r="A59" s="13"/>
      <x:c r="B59" s="13"/>
      <x:c r="C59" s="76" t="str">
        <x:f>IF(B59="","",XLOOKUP(B59,'Lists &amp; COA'!$A$47:$A$145,'Lists &amp; COA'!$B$47:$B$145,"Customer not found"))</x:f>
      </x:c>
      <x:c r="D59" s="14"/>
      <x:c r="E59" s="14"/>
      <x:c r="F59" s="77"/>
      <x:c r="G59" s="78" t="str">
        <x:f>IF(A59="","",SUMIFS('Customer Payments'!$H$7:$H$506,'Customer Payments'!$E$7:$E$506,A59))</x:f>
      </x:c>
      <x:c r="H59" s="77"/>
      <x:c r="I59" s="78" t="str">
        <x:f>IF(F59="","",MAX(0,N(F59)-N(G59)-N(H59)))</x:f>
      </x:c>
      <x:c r="J59" s="76" t="str">
        <x:f>IF(A59="","",IF(OR(I59=0,E59=""),0,MAX(0,TODAY()-E59)))</x:f>
      </x:c>
      <x:c r="K59" s="76" t="str">
        <x:f>IF(I59="","",IF(I59=0,"Paid",IF(J59=0,"Current",IF(J59&lt;=30,"1-30 Days",IF(J59&lt;=60,"31-60 Days",IF(J59&lt;=90,"61-90 Days","90+ Days"))))))</x:f>
      </x:c>
      <x:c r="L59" s="76" t="str">
        <x:f>IF(A59="","",IF(I59=0,"Paid",IF(AND(E59&lt;&gt;"",TODAY()&gt;E59),"Overdue","Open")))</x:f>
      </x:c>
      <x:c r="M59" s="14"/>
      <x:c r="N59" s="14"/>
      <x:c r="O59" s="13"/>
      <x:c r="P59" s="13"/>
    </x:row>
    <x:row r="60">
      <x:c r="A60" s="13"/>
      <x:c r="B60" s="13"/>
      <x:c r="C60" s="76" t="str">
        <x:f>IF(B60="","",XLOOKUP(B60,'Lists &amp; COA'!$A$47:$A$145,'Lists &amp; COA'!$B$47:$B$145,"Customer not found"))</x:f>
      </x:c>
      <x:c r="D60" s="14"/>
      <x:c r="E60" s="14"/>
      <x:c r="F60" s="77"/>
      <x:c r="G60" s="78" t="str">
        <x:f>IF(A60="","",SUMIFS('Customer Payments'!$H$7:$H$506,'Customer Payments'!$E$7:$E$506,A60))</x:f>
      </x:c>
      <x:c r="H60" s="77"/>
      <x:c r="I60" s="78" t="str">
        <x:f>IF(F60="","",MAX(0,N(F60)-N(G60)-N(H60)))</x:f>
      </x:c>
      <x:c r="J60" s="76" t="str">
        <x:f>IF(A60="","",IF(OR(I60=0,E60=""),0,MAX(0,TODAY()-E60)))</x:f>
      </x:c>
      <x:c r="K60" s="76" t="str">
        <x:f>IF(I60="","",IF(I60=0,"Paid",IF(J60=0,"Current",IF(J60&lt;=30,"1-30 Days",IF(J60&lt;=60,"31-60 Days",IF(J60&lt;=90,"61-90 Days","90+ Days"))))))</x:f>
      </x:c>
      <x:c r="L60" s="76" t="str">
        <x:f>IF(A60="","",IF(I60=0,"Paid",IF(AND(E60&lt;&gt;"",TODAY()&gt;E60),"Overdue","Open")))</x:f>
      </x:c>
      <x:c r="M60" s="14"/>
      <x:c r="N60" s="14"/>
      <x:c r="O60" s="13"/>
      <x:c r="P60" s="13"/>
    </x:row>
    <x:row r="61">
      <x:c r="A61" s="13"/>
      <x:c r="B61" s="13"/>
      <x:c r="C61" s="76" t="str">
        <x:f>IF(B61="","",XLOOKUP(B61,'Lists &amp; COA'!$A$47:$A$145,'Lists &amp; COA'!$B$47:$B$145,"Customer not found"))</x:f>
      </x:c>
      <x:c r="D61" s="14"/>
      <x:c r="E61" s="14"/>
      <x:c r="F61" s="77"/>
      <x:c r="G61" s="78" t="str">
        <x:f>IF(A61="","",SUMIFS('Customer Payments'!$H$7:$H$506,'Customer Payments'!$E$7:$E$506,A61))</x:f>
      </x:c>
      <x:c r="H61" s="77"/>
      <x:c r="I61" s="78" t="str">
        <x:f>IF(F61="","",MAX(0,N(F61)-N(G61)-N(H61)))</x:f>
      </x:c>
      <x:c r="J61" s="76" t="str">
        <x:f>IF(A61="","",IF(OR(I61=0,E61=""),0,MAX(0,TODAY()-E61)))</x:f>
      </x:c>
      <x:c r="K61" s="76" t="str">
        <x:f>IF(I61="","",IF(I61=0,"Paid",IF(J61=0,"Current",IF(J61&lt;=30,"1-30 Days",IF(J61&lt;=60,"31-60 Days",IF(J61&lt;=90,"61-90 Days","90+ Days"))))))</x:f>
      </x:c>
      <x:c r="L61" s="76" t="str">
        <x:f>IF(A61="","",IF(I61=0,"Paid",IF(AND(E61&lt;&gt;"",TODAY()&gt;E61),"Overdue","Open")))</x:f>
      </x:c>
      <x:c r="M61" s="14"/>
      <x:c r="N61" s="14"/>
      <x:c r="O61" s="13"/>
      <x:c r="P61" s="13"/>
    </x:row>
    <x:row r="62">
      <x:c r="A62" s="13"/>
      <x:c r="B62" s="13"/>
      <x:c r="C62" s="76" t="str">
        <x:f>IF(B62="","",XLOOKUP(B62,'Lists &amp; COA'!$A$47:$A$145,'Lists &amp; COA'!$B$47:$B$145,"Customer not found"))</x:f>
      </x:c>
      <x:c r="D62" s="14"/>
      <x:c r="E62" s="14"/>
      <x:c r="F62" s="77"/>
      <x:c r="G62" s="78" t="str">
        <x:f>IF(A62="","",SUMIFS('Customer Payments'!$H$7:$H$506,'Customer Payments'!$E$7:$E$506,A62))</x:f>
      </x:c>
      <x:c r="H62" s="77"/>
      <x:c r="I62" s="78" t="str">
        <x:f>IF(F62="","",MAX(0,N(F62)-N(G62)-N(H62)))</x:f>
      </x:c>
      <x:c r="J62" s="76" t="str">
        <x:f>IF(A62="","",IF(OR(I62=0,E62=""),0,MAX(0,TODAY()-E62)))</x:f>
      </x:c>
      <x:c r="K62" s="76" t="str">
        <x:f>IF(I62="","",IF(I62=0,"Paid",IF(J62=0,"Current",IF(J62&lt;=30,"1-30 Days",IF(J62&lt;=60,"31-60 Days",IF(J62&lt;=90,"61-90 Days","90+ Days"))))))</x:f>
      </x:c>
      <x:c r="L62" s="76" t="str">
        <x:f>IF(A62="","",IF(I62=0,"Paid",IF(AND(E62&lt;&gt;"",TODAY()&gt;E62),"Overdue","Open")))</x:f>
      </x:c>
      <x:c r="M62" s="14"/>
      <x:c r="N62" s="14"/>
      <x:c r="O62" s="13"/>
      <x:c r="P62" s="13"/>
    </x:row>
    <x:row r="63">
      <x:c r="A63" s="13"/>
      <x:c r="B63" s="13"/>
      <x:c r="C63" s="76" t="str">
        <x:f>IF(B63="","",XLOOKUP(B63,'Lists &amp; COA'!$A$47:$A$145,'Lists &amp; COA'!$B$47:$B$145,"Customer not found"))</x:f>
      </x:c>
      <x:c r="D63" s="14"/>
      <x:c r="E63" s="14"/>
      <x:c r="F63" s="77"/>
      <x:c r="G63" s="78" t="str">
        <x:f>IF(A63="","",SUMIFS('Customer Payments'!$H$7:$H$506,'Customer Payments'!$E$7:$E$506,A63))</x:f>
      </x:c>
      <x:c r="H63" s="77"/>
      <x:c r="I63" s="78" t="str">
        <x:f>IF(F63="","",MAX(0,N(F63)-N(G63)-N(H63)))</x:f>
      </x:c>
      <x:c r="J63" s="76" t="str">
        <x:f>IF(A63="","",IF(OR(I63=0,E63=""),0,MAX(0,TODAY()-E63)))</x:f>
      </x:c>
      <x:c r="K63" s="76" t="str">
        <x:f>IF(I63="","",IF(I63=0,"Paid",IF(J63=0,"Current",IF(J63&lt;=30,"1-30 Days",IF(J63&lt;=60,"31-60 Days",IF(J63&lt;=90,"61-90 Days","90+ Days"))))))</x:f>
      </x:c>
      <x:c r="L63" s="76" t="str">
        <x:f>IF(A63="","",IF(I63=0,"Paid",IF(AND(E63&lt;&gt;"",TODAY()&gt;E63),"Overdue","Open")))</x:f>
      </x:c>
      <x:c r="M63" s="14"/>
      <x:c r="N63" s="14"/>
      <x:c r="O63" s="13"/>
      <x:c r="P63" s="13"/>
    </x:row>
    <x:row r="64">
      <x:c r="A64" s="13"/>
      <x:c r="B64" s="13"/>
      <x:c r="C64" s="76" t="str">
        <x:f>IF(B64="","",XLOOKUP(B64,'Lists &amp; COA'!$A$47:$A$145,'Lists &amp; COA'!$B$47:$B$145,"Customer not found"))</x:f>
      </x:c>
      <x:c r="D64" s="14"/>
      <x:c r="E64" s="14"/>
      <x:c r="F64" s="77"/>
      <x:c r="G64" s="78" t="str">
        <x:f>IF(A64="","",SUMIFS('Customer Payments'!$H$7:$H$506,'Customer Payments'!$E$7:$E$506,A64))</x:f>
      </x:c>
      <x:c r="H64" s="77"/>
      <x:c r="I64" s="78" t="str">
        <x:f>IF(F64="","",MAX(0,N(F64)-N(G64)-N(H64)))</x:f>
      </x:c>
      <x:c r="J64" s="76" t="str">
        <x:f>IF(A64="","",IF(OR(I64=0,E64=""),0,MAX(0,TODAY()-E64)))</x:f>
      </x:c>
      <x:c r="K64" s="76" t="str">
        <x:f>IF(I64="","",IF(I64=0,"Paid",IF(J64=0,"Current",IF(J64&lt;=30,"1-30 Days",IF(J64&lt;=60,"31-60 Days",IF(J64&lt;=90,"61-90 Days","90+ Days"))))))</x:f>
      </x:c>
      <x:c r="L64" s="76" t="str">
        <x:f>IF(A64="","",IF(I64=0,"Paid",IF(AND(E64&lt;&gt;"",TODAY()&gt;E64),"Overdue","Open")))</x:f>
      </x:c>
      <x:c r="M64" s="14"/>
      <x:c r="N64" s="14"/>
      <x:c r="O64" s="13"/>
      <x:c r="P64" s="13"/>
    </x:row>
    <x:row r="65">
      <x:c r="A65" s="13"/>
      <x:c r="B65" s="13"/>
      <x:c r="C65" s="76" t="str">
        <x:f>IF(B65="","",XLOOKUP(B65,'Lists &amp; COA'!$A$47:$A$145,'Lists &amp; COA'!$B$47:$B$145,"Customer not found"))</x:f>
      </x:c>
      <x:c r="D65" s="14"/>
      <x:c r="E65" s="14"/>
      <x:c r="F65" s="77"/>
      <x:c r="G65" s="78" t="str">
        <x:f>IF(A65="","",SUMIFS('Customer Payments'!$H$7:$H$506,'Customer Payments'!$E$7:$E$506,A65))</x:f>
      </x:c>
      <x:c r="H65" s="77"/>
      <x:c r="I65" s="78" t="str">
        <x:f>IF(F65="","",MAX(0,N(F65)-N(G65)-N(H65)))</x:f>
      </x:c>
      <x:c r="J65" s="76" t="str">
        <x:f>IF(A65="","",IF(OR(I65=0,E65=""),0,MAX(0,TODAY()-E65)))</x:f>
      </x:c>
      <x:c r="K65" s="76" t="str">
        <x:f>IF(I65="","",IF(I65=0,"Paid",IF(J65=0,"Current",IF(J65&lt;=30,"1-30 Days",IF(J65&lt;=60,"31-60 Days",IF(J65&lt;=90,"61-90 Days","90+ Days"))))))</x:f>
      </x:c>
      <x:c r="L65" s="76" t="str">
        <x:f>IF(A65="","",IF(I65=0,"Paid",IF(AND(E65&lt;&gt;"",TODAY()&gt;E65),"Overdue","Open")))</x:f>
      </x:c>
      <x:c r="M65" s="14"/>
      <x:c r="N65" s="14"/>
      <x:c r="O65" s="13"/>
      <x:c r="P65" s="13"/>
    </x:row>
    <x:row r="66">
      <x:c r="A66" s="13"/>
      <x:c r="B66" s="13"/>
      <x:c r="C66" s="76" t="str">
        <x:f>IF(B66="","",XLOOKUP(B66,'Lists &amp; COA'!$A$47:$A$145,'Lists &amp; COA'!$B$47:$B$145,"Customer not found"))</x:f>
      </x:c>
      <x:c r="D66" s="14"/>
      <x:c r="E66" s="14"/>
      <x:c r="F66" s="77"/>
      <x:c r="G66" s="78" t="str">
        <x:f>IF(A66="","",SUMIFS('Customer Payments'!$H$7:$H$506,'Customer Payments'!$E$7:$E$506,A66))</x:f>
      </x:c>
      <x:c r="H66" s="77"/>
      <x:c r="I66" s="78" t="str">
        <x:f>IF(F66="","",MAX(0,N(F66)-N(G66)-N(H66)))</x:f>
      </x:c>
      <x:c r="J66" s="76" t="str">
        <x:f>IF(A66="","",IF(OR(I66=0,E66=""),0,MAX(0,TODAY()-E66)))</x:f>
      </x:c>
      <x:c r="K66" s="76" t="str">
        <x:f>IF(I66="","",IF(I66=0,"Paid",IF(J66=0,"Current",IF(J66&lt;=30,"1-30 Days",IF(J66&lt;=60,"31-60 Days",IF(J66&lt;=90,"61-90 Days","90+ Days"))))))</x:f>
      </x:c>
      <x:c r="L66" s="76" t="str">
        <x:f>IF(A66="","",IF(I66=0,"Paid",IF(AND(E66&lt;&gt;"",TODAY()&gt;E66),"Overdue","Open")))</x:f>
      </x:c>
      <x:c r="M66" s="14"/>
      <x:c r="N66" s="14"/>
      <x:c r="O66" s="13"/>
      <x:c r="P66" s="13"/>
    </x:row>
    <x:row r="67">
      <x:c r="A67" s="13"/>
      <x:c r="B67" s="13"/>
      <x:c r="C67" s="76" t="str">
        <x:f>IF(B67="","",XLOOKUP(B67,'Lists &amp; COA'!$A$47:$A$145,'Lists &amp; COA'!$B$47:$B$145,"Customer not found"))</x:f>
      </x:c>
      <x:c r="D67" s="14"/>
      <x:c r="E67" s="14"/>
      <x:c r="F67" s="77"/>
      <x:c r="G67" s="78" t="str">
        <x:f>IF(A67="","",SUMIFS('Customer Payments'!$H$7:$H$506,'Customer Payments'!$E$7:$E$506,A67))</x:f>
      </x:c>
      <x:c r="H67" s="77"/>
      <x:c r="I67" s="78" t="str">
        <x:f>IF(F67="","",MAX(0,N(F67)-N(G67)-N(H67)))</x:f>
      </x:c>
      <x:c r="J67" s="76" t="str">
        <x:f>IF(A67="","",IF(OR(I67=0,E67=""),0,MAX(0,TODAY()-E67)))</x:f>
      </x:c>
      <x:c r="K67" s="76" t="str">
        <x:f>IF(I67="","",IF(I67=0,"Paid",IF(J67=0,"Current",IF(J67&lt;=30,"1-30 Days",IF(J67&lt;=60,"31-60 Days",IF(J67&lt;=90,"61-90 Days","90+ Days"))))))</x:f>
      </x:c>
      <x:c r="L67" s="76" t="str">
        <x:f>IF(A67="","",IF(I67=0,"Paid",IF(AND(E67&lt;&gt;"",TODAY()&gt;E67),"Overdue","Open")))</x:f>
      </x:c>
      <x:c r="M67" s="14"/>
      <x:c r="N67" s="14"/>
      <x:c r="O67" s="13"/>
      <x:c r="P67" s="13"/>
    </x:row>
    <x:row r="68">
      <x:c r="A68" s="13"/>
      <x:c r="B68" s="13"/>
      <x:c r="C68" s="76" t="str">
        <x:f>IF(B68="","",XLOOKUP(B68,'Lists &amp; COA'!$A$47:$A$145,'Lists &amp; COA'!$B$47:$B$145,"Customer not found"))</x:f>
      </x:c>
      <x:c r="D68" s="14"/>
      <x:c r="E68" s="14"/>
      <x:c r="F68" s="77"/>
      <x:c r="G68" s="78" t="str">
        <x:f>IF(A68="","",SUMIFS('Customer Payments'!$H$7:$H$506,'Customer Payments'!$E$7:$E$506,A68))</x:f>
      </x:c>
      <x:c r="H68" s="77"/>
      <x:c r="I68" s="78" t="str">
        <x:f>IF(F68="","",MAX(0,N(F68)-N(G68)-N(H68)))</x:f>
      </x:c>
      <x:c r="J68" s="76" t="str">
        <x:f>IF(A68="","",IF(OR(I68=0,E68=""),0,MAX(0,TODAY()-E68)))</x:f>
      </x:c>
      <x:c r="K68" s="76" t="str">
        <x:f>IF(I68="","",IF(I68=0,"Paid",IF(J68=0,"Current",IF(J68&lt;=30,"1-30 Days",IF(J68&lt;=60,"31-60 Days",IF(J68&lt;=90,"61-90 Days","90+ Days"))))))</x:f>
      </x:c>
      <x:c r="L68" s="76" t="str">
        <x:f>IF(A68="","",IF(I68=0,"Paid",IF(AND(E68&lt;&gt;"",TODAY()&gt;E68),"Overdue","Open")))</x:f>
      </x:c>
      <x:c r="M68" s="14"/>
      <x:c r="N68" s="14"/>
      <x:c r="O68" s="13"/>
      <x:c r="P68" s="13"/>
    </x:row>
    <x:row r="69">
      <x:c r="A69" s="13"/>
      <x:c r="B69" s="13"/>
      <x:c r="C69" s="76" t="str">
        <x:f>IF(B69="","",XLOOKUP(B69,'Lists &amp; COA'!$A$47:$A$145,'Lists &amp; COA'!$B$47:$B$145,"Customer not found"))</x:f>
      </x:c>
      <x:c r="D69" s="14"/>
      <x:c r="E69" s="14"/>
      <x:c r="F69" s="77"/>
      <x:c r="G69" s="78" t="str">
        <x:f>IF(A69="","",SUMIFS('Customer Payments'!$H$7:$H$506,'Customer Payments'!$E$7:$E$506,A69))</x:f>
      </x:c>
      <x:c r="H69" s="77"/>
      <x:c r="I69" s="78" t="str">
        <x:f>IF(F69="","",MAX(0,N(F69)-N(G69)-N(H69)))</x:f>
      </x:c>
      <x:c r="J69" s="76" t="str">
        <x:f>IF(A69="","",IF(OR(I69=0,E69=""),0,MAX(0,TODAY()-E69)))</x:f>
      </x:c>
      <x:c r="K69" s="76" t="str">
        <x:f>IF(I69="","",IF(I69=0,"Paid",IF(J69=0,"Current",IF(J69&lt;=30,"1-30 Days",IF(J69&lt;=60,"31-60 Days",IF(J69&lt;=90,"61-90 Days","90+ Days"))))))</x:f>
      </x:c>
      <x:c r="L69" s="76" t="str">
        <x:f>IF(A69="","",IF(I69=0,"Paid",IF(AND(E69&lt;&gt;"",TODAY()&gt;E69),"Overdue","Open")))</x:f>
      </x:c>
      <x:c r="M69" s="14"/>
      <x:c r="N69" s="14"/>
      <x:c r="O69" s="13"/>
      <x:c r="P69" s="13"/>
    </x:row>
    <x:row r="70">
      <x:c r="A70" s="13"/>
      <x:c r="B70" s="13"/>
      <x:c r="C70" s="76" t="str">
        <x:f>IF(B70="","",XLOOKUP(B70,'Lists &amp; COA'!$A$47:$A$145,'Lists &amp; COA'!$B$47:$B$145,"Customer not found"))</x:f>
      </x:c>
      <x:c r="D70" s="14"/>
      <x:c r="E70" s="14"/>
      <x:c r="F70" s="77"/>
      <x:c r="G70" s="78" t="str">
        <x:f>IF(A70="","",SUMIFS('Customer Payments'!$H$7:$H$506,'Customer Payments'!$E$7:$E$506,A70))</x:f>
      </x:c>
      <x:c r="H70" s="77"/>
      <x:c r="I70" s="78" t="str">
        <x:f>IF(F70="","",MAX(0,N(F70)-N(G70)-N(H70)))</x:f>
      </x:c>
      <x:c r="J70" s="76" t="str">
        <x:f>IF(A70="","",IF(OR(I70=0,E70=""),0,MAX(0,TODAY()-E70)))</x:f>
      </x:c>
      <x:c r="K70" s="76" t="str">
        <x:f>IF(I70="","",IF(I70=0,"Paid",IF(J70=0,"Current",IF(J70&lt;=30,"1-30 Days",IF(J70&lt;=60,"31-60 Days",IF(J70&lt;=90,"61-90 Days","90+ Days"))))))</x:f>
      </x:c>
      <x:c r="L70" s="76" t="str">
        <x:f>IF(A70="","",IF(I70=0,"Paid",IF(AND(E70&lt;&gt;"",TODAY()&gt;E70),"Overdue","Open")))</x:f>
      </x:c>
      <x:c r="M70" s="14"/>
      <x:c r="N70" s="14"/>
      <x:c r="O70" s="13"/>
      <x:c r="P70" s="13"/>
    </x:row>
    <x:row r="71">
      <x:c r="A71" s="13"/>
      <x:c r="B71" s="13"/>
      <x:c r="C71" s="76" t="str">
        <x:f>IF(B71="","",XLOOKUP(B71,'Lists &amp; COA'!$A$47:$A$145,'Lists &amp; COA'!$B$47:$B$145,"Customer not found"))</x:f>
      </x:c>
      <x:c r="D71" s="14"/>
      <x:c r="E71" s="14"/>
      <x:c r="F71" s="77"/>
      <x:c r="G71" s="78" t="str">
        <x:f>IF(A71="","",SUMIFS('Customer Payments'!$H$7:$H$506,'Customer Payments'!$E$7:$E$506,A71))</x:f>
      </x:c>
      <x:c r="H71" s="77"/>
      <x:c r="I71" s="78" t="str">
        <x:f>IF(F71="","",MAX(0,N(F71)-N(G71)-N(H71)))</x:f>
      </x:c>
      <x:c r="J71" s="76" t="str">
        <x:f>IF(A71="","",IF(OR(I71=0,E71=""),0,MAX(0,TODAY()-E71)))</x:f>
      </x:c>
      <x:c r="K71" s="76" t="str">
        <x:f>IF(I71="","",IF(I71=0,"Paid",IF(J71=0,"Current",IF(J71&lt;=30,"1-30 Days",IF(J71&lt;=60,"31-60 Days",IF(J71&lt;=90,"61-90 Days","90+ Days"))))))</x:f>
      </x:c>
      <x:c r="L71" s="76" t="str">
        <x:f>IF(A71="","",IF(I71=0,"Paid",IF(AND(E71&lt;&gt;"",TODAY()&gt;E71),"Overdue","Open")))</x:f>
      </x:c>
      <x:c r="M71" s="14"/>
      <x:c r="N71" s="14"/>
      <x:c r="O71" s="13"/>
      <x:c r="P71" s="13"/>
    </x:row>
    <x:row r="72">
      <x:c r="A72" s="13"/>
      <x:c r="B72" s="13"/>
      <x:c r="C72" s="76" t="str">
        <x:f>IF(B72="","",XLOOKUP(B72,'Lists &amp; COA'!$A$47:$A$145,'Lists &amp; COA'!$B$47:$B$145,"Customer not found"))</x:f>
      </x:c>
      <x:c r="D72" s="14"/>
      <x:c r="E72" s="14"/>
      <x:c r="F72" s="77"/>
      <x:c r="G72" s="78" t="str">
        <x:f>IF(A72="","",SUMIFS('Customer Payments'!$H$7:$H$506,'Customer Payments'!$E$7:$E$506,A72))</x:f>
      </x:c>
      <x:c r="H72" s="77"/>
      <x:c r="I72" s="78" t="str">
        <x:f>IF(F72="","",MAX(0,N(F72)-N(G72)-N(H72)))</x:f>
      </x:c>
      <x:c r="J72" s="76" t="str">
        <x:f>IF(A72="","",IF(OR(I72=0,E72=""),0,MAX(0,TODAY()-E72)))</x:f>
      </x:c>
      <x:c r="K72" s="76" t="str">
        <x:f>IF(I72="","",IF(I72=0,"Paid",IF(J72=0,"Current",IF(J72&lt;=30,"1-30 Days",IF(J72&lt;=60,"31-60 Days",IF(J72&lt;=90,"61-90 Days","90+ Days"))))))</x:f>
      </x:c>
      <x:c r="L72" s="76" t="str">
        <x:f>IF(A72="","",IF(I72=0,"Paid",IF(AND(E72&lt;&gt;"",TODAY()&gt;E72),"Overdue","Open")))</x:f>
      </x:c>
      <x:c r="M72" s="14"/>
      <x:c r="N72" s="14"/>
      <x:c r="O72" s="13"/>
      <x:c r="P72" s="13"/>
    </x:row>
    <x:row r="73">
      <x:c r="A73" s="13"/>
      <x:c r="B73" s="13"/>
      <x:c r="C73" s="76" t="str">
        <x:f>IF(B73="","",XLOOKUP(B73,'Lists &amp; COA'!$A$47:$A$145,'Lists &amp; COA'!$B$47:$B$145,"Customer not found"))</x:f>
      </x:c>
      <x:c r="D73" s="14"/>
      <x:c r="E73" s="14"/>
      <x:c r="F73" s="77"/>
      <x:c r="G73" s="78" t="str">
        <x:f>IF(A73="","",SUMIFS('Customer Payments'!$H$7:$H$506,'Customer Payments'!$E$7:$E$506,A73))</x:f>
      </x:c>
      <x:c r="H73" s="77"/>
      <x:c r="I73" s="78" t="str">
        <x:f>IF(F73="","",MAX(0,N(F73)-N(G73)-N(H73)))</x:f>
      </x:c>
      <x:c r="J73" s="76" t="str">
        <x:f>IF(A73="","",IF(OR(I73=0,E73=""),0,MAX(0,TODAY()-E73)))</x:f>
      </x:c>
      <x:c r="K73" s="76" t="str">
        <x:f>IF(I73="","",IF(I73=0,"Paid",IF(J73=0,"Current",IF(J73&lt;=30,"1-30 Days",IF(J73&lt;=60,"31-60 Days",IF(J73&lt;=90,"61-90 Days","90+ Days"))))))</x:f>
      </x:c>
      <x:c r="L73" s="76" t="str">
        <x:f>IF(A73="","",IF(I73=0,"Paid",IF(AND(E73&lt;&gt;"",TODAY()&gt;E73),"Overdue","Open")))</x:f>
      </x:c>
      <x:c r="M73" s="14"/>
      <x:c r="N73" s="14"/>
      <x:c r="O73" s="13"/>
      <x:c r="P73" s="13"/>
    </x:row>
    <x:row r="74">
      <x:c r="A74" s="13"/>
      <x:c r="B74" s="13"/>
      <x:c r="C74" s="76" t="str">
        <x:f>IF(B74="","",XLOOKUP(B74,'Lists &amp; COA'!$A$47:$A$145,'Lists &amp; COA'!$B$47:$B$145,"Customer not found"))</x:f>
      </x:c>
      <x:c r="D74" s="14"/>
      <x:c r="E74" s="14"/>
      <x:c r="F74" s="77"/>
      <x:c r="G74" s="78" t="str">
        <x:f>IF(A74="","",SUMIFS('Customer Payments'!$H$7:$H$506,'Customer Payments'!$E$7:$E$506,A74))</x:f>
      </x:c>
      <x:c r="H74" s="77"/>
      <x:c r="I74" s="78" t="str">
        <x:f>IF(F74="","",MAX(0,N(F74)-N(G74)-N(H74)))</x:f>
      </x:c>
      <x:c r="J74" s="76" t="str">
        <x:f>IF(A74="","",IF(OR(I74=0,E74=""),0,MAX(0,TODAY()-E74)))</x:f>
      </x:c>
      <x:c r="K74" s="76" t="str">
        <x:f>IF(I74="","",IF(I74=0,"Paid",IF(J74=0,"Current",IF(J74&lt;=30,"1-30 Days",IF(J74&lt;=60,"31-60 Days",IF(J74&lt;=90,"61-90 Days","90+ Days"))))))</x:f>
      </x:c>
      <x:c r="L74" s="76" t="str">
        <x:f>IF(A74="","",IF(I74=0,"Paid",IF(AND(E74&lt;&gt;"",TODAY()&gt;E74),"Overdue","Open")))</x:f>
      </x:c>
      <x:c r="M74" s="14"/>
      <x:c r="N74" s="14"/>
      <x:c r="O74" s="13"/>
      <x:c r="P74" s="13"/>
    </x:row>
    <x:row r="75">
      <x:c r="A75" s="13"/>
      <x:c r="B75" s="13"/>
      <x:c r="C75" s="76" t="str">
        <x:f>IF(B75="","",XLOOKUP(B75,'Lists &amp; COA'!$A$47:$A$145,'Lists &amp; COA'!$B$47:$B$145,"Customer not found"))</x:f>
      </x:c>
      <x:c r="D75" s="14"/>
      <x:c r="E75" s="14"/>
      <x:c r="F75" s="77"/>
      <x:c r="G75" s="78" t="str">
        <x:f>IF(A75="","",SUMIFS('Customer Payments'!$H$7:$H$506,'Customer Payments'!$E$7:$E$506,A75))</x:f>
      </x:c>
      <x:c r="H75" s="77"/>
      <x:c r="I75" s="78" t="str">
        <x:f>IF(F75="","",MAX(0,N(F75)-N(G75)-N(H75)))</x:f>
      </x:c>
      <x:c r="J75" s="76" t="str">
        <x:f>IF(A75="","",IF(OR(I75=0,E75=""),0,MAX(0,TODAY()-E75)))</x:f>
      </x:c>
      <x:c r="K75" s="76" t="str">
        <x:f>IF(I75="","",IF(I75=0,"Paid",IF(J75=0,"Current",IF(J75&lt;=30,"1-30 Days",IF(J75&lt;=60,"31-60 Days",IF(J75&lt;=90,"61-90 Days","90+ Days"))))))</x:f>
      </x:c>
      <x:c r="L75" s="76" t="str">
        <x:f>IF(A75="","",IF(I75=0,"Paid",IF(AND(E75&lt;&gt;"",TODAY()&gt;E75),"Overdue","Open")))</x:f>
      </x:c>
      <x:c r="M75" s="14"/>
      <x:c r="N75" s="14"/>
      <x:c r="O75" s="13"/>
      <x:c r="P75" s="13"/>
    </x:row>
    <x:row r="76">
      <x:c r="A76" s="13"/>
      <x:c r="B76" s="13"/>
      <x:c r="C76" s="76" t="str">
        <x:f>IF(B76="","",XLOOKUP(B76,'Lists &amp; COA'!$A$47:$A$145,'Lists &amp; COA'!$B$47:$B$145,"Customer not found"))</x:f>
      </x:c>
      <x:c r="D76" s="14"/>
      <x:c r="E76" s="14"/>
      <x:c r="F76" s="77"/>
      <x:c r="G76" s="78" t="str">
        <x:f>IF(A76="","",SUMIFS('Customer Payments'!$H$7:$H$506,'Customer Payments'!$E$7:$E$506,A76))</x:f>
      </x:c>
      <x:c r="H76" s="77"/>
      <x:c r="I76" s="78" t="str">
        <x:f>IF(F76="","",MAX(0,N(F76)-N(G76)-N(H76)))</x:f>
      </x:c>
      <x:c r="J76" s="76" t="str">
        <x:f>IF(A76="","",IF(OR(I76=0,E76=""),0,MAX(0,TODAY()-E76)))</x:f>
      </x:c>
      <x:c r="K76" s="76" t="str">
        <x:f>IF(I76="","",IF(I76=0,"Paid",IF(J76=0,"Current",IF(J76&lt;=30,"1-30 Days",IF(J76&lt;=60,"31-60 Days",IF(J76&lt;=90,"61-90 Days","90+ Days"))))))</x:f>
      </x:c>
      <x:c r="L76" s="76" t="str">
        <x:f>IF(A76="","",IF(I76=0,"Paid",IF(AND(E76&lt;&gt;"",TODAY()&gt;E76),"Overdue","Open")))</x:f>
      </x:c>
      <x:c r="M76" s="14"/>
      <x:c r="N76" s="14"/>
      <x:c r="O76" s="13"/>
      <x:c r="P76" s="13"/>
    </x:row>
    <x:row r="77">
      <x:c r="A77" s="13"/>
      <x:c r="B77" s="13"/>
      <x:c r="C77" s="76" t="str">
        <x:f>IF(B77="","",XLOOKUP(B77,'Lists &amp; COA'!$A$47:$A$145,'Lists &amp; COA'!$B$47:$B$145,"Customer not found"))</x:f>
      </x:c>
      <x:c r="D77" s="14"/>
      <x:c r="E77" s="14"/>
      <x:c r="F77" s="77"/>
      <x:c r="G77" s="78" t="str">
        <x:f>IF(A77="","",SUMIFS('Customer Payments'!$H$7:$H$506,'Customer Payments'!$E$7:$E$506,A77))</x:f>
      </x:c>
      <x:c r="H77" s="77"/>
      <x:c r="I77" s="78" t="str">
        <x:f>IF(F77="","",MAX(0,N(F77)-N(G77)-N(H77)))</x:f>
      </x:c>
      <x:c r="J77" s="76" t="str">
        <x:f>IF(A77="","",IF(OR(I77=0,E77=""),0,MAX(0,TODAY()-E77)))</x:f>
      </x:c>
      <x:c r="K77" s="76" t="str">
        <x:f>IF(I77="","",IF(I77=0,"Paid",IF(J77=0,"Current",IF(J77&lt;=30,"1-30 Days",IF(J77&lt;=60,"31-60 Days",IF(J77&lt;=90,"61-90 Days","90+ Days"))))))</x:f>
      </x:c>
      <x:c r="L77" s="76" t="str">
        <x:f>IF(A77="","",IF(I77=0,"Paid",IF(AND(E77&lt;&gt;"",TODAY()&gt;E77),"Overdue","Open")))</x:f>
      </x:c>
      <x:c r="M77" s="14"/>
      <x:c r="N77" s="14"/>
      <x:c r="O77" s="13"/>
      <x:c r="P77" s="13"/>
    </x:row>
    <x:row r="78">
      <x:c r="A78" s="13"/>
      <x:c r="B78" s="13"/>
      <x:c r="C78" s="76" t="str">
        <x:f>IF(B78="","",XLOOKUP(B78,'Lists &amp; COA'!$A$47:$A$145,'Lists &amp; COA'!$B$47:$B$145,"Customer not found"))</x:f>
      </x:c>
      <x:c r="D78" s="14"/>
      <x:c r="E78" s="14"/>
      <x:c r="F78" s="77"/>
      <x:c r="G78" s="78" t="str">
        <x:f>IF(A78="","",SUMIFS('Customer Payments'!$H$7:$H$506,'Customer Payments'!$E$7:$E$506,A78))</x:f>
      </x:c>
      <x:c r="H78" s="77"/>
      <x:c r="I78" s="78" t="str">
        <x:f>IF(F78="","",MAX(0,N(F78)-N(G78)-N(H78)))</x:f>
      </x:c>
      <x:c r="J78" s="76" t="str">
        <x:f>IF(A78="","",IF(OR(I78=0,E78=""),0,MAX(0,TODAY()-E78)))</x:f>
      </x:c>
      <x:c r="K78" s="76" t="str">
        <x:f>IF(I78="","",IF(I78=0,"Paid",IF(J78=0,"Current",IF(J78&lt;=30,"1-30 Days",IF(J78&lt;=60,"31-60 Days",IF(J78&lt;=90,"61-90 Days","90+ Days"))))))</x:f>
      </x:c>
      <x:c r="L78" s="76" t="str">
        <x:f>IF(A78="","",IF(I78=0,"Paid",IF(AND(E78&lt;&gt;"",TODAY()&gt;E78),"Overdue","Open")))</x:f>
      </x:c>
      <x:c r="M78" s="14"/>
      <x:c r="N78" s="14"/>
      <x:c r="O78" s="13"/>
      <x:c r="P78" s="13"/>
    </x:row>
    <x:row r="79">
      <x:c r="A79" s="13"/>
      <x:c r="B79" s="13"/>
      <x:c r="C79" s="76" t="str">
        <x:f>IF(B79="","",XLOOKUP(B79,'Lists &amp; COA'!$A$47:$A$145,'Lists &amp; COA'!$B$47:$B$145,"Customer not found"))</x:f>
      </x:c>
      <x:c r="D79" s="14"/>
      <x:c r="E79" s="14"/>
      <x:c r="F79" s="77"/>
      <x:c r="G79" s="78" t="str">
        <x:f>IF(A79="","",SUMIFS('Customer Payments'!$H$7:$H$506,'Customer Payments'!$E$7:$E$506,A79))</x:f>
      </x:c>
      <x:c r="H79" s="77"/>
      <x:c r="I79" s="78" t="str">
        <x:f>IF(F79="","",MAX(0,N(F79)-N(G79)-N(H79)))</x:f>
      </x:c>
      <x:c r="J79" s="76" t="str">
        <x:f>IF(A79="","",IF(OR(I79=0,E79=""),0,MAX(0,TODAY()-E79)))</x:f>
      </x:c>
      <x:c r="K79" s="76" t="str">
        <x:f>IF(I79="","",IF(I79=0,"Paid",IF(J79=0,"Current",IF(J79&lt;=30,"1-30 Days",IF(J79&lt;=60,"31-60 Days",IF(J79&lt;=90,"61-90 Days","90+ Days"))))))</x:f>
      </x:c>
      <x:c r="L79" s="76" t="str">
        <x:f>IF(A79="","",IF(I79=0,"Paid",IF(AND(E79&lt;&gt;"",TODAY()&gt;E79),"Overdue","Open")))</x:f>
      </x:c>
      <x:c r="M79" s="14"/>
      <x:c r="N79" s="14"/>
      <x:c r="O79" s="13"/>
      <x:c r="P79" s="13"/>
    </x:row>
    <x:row r="80">
      <x:c r="A80" s="13"/>
      <x:c r="B80" s="13"/>
      <x:c r="C80" s="76" t="str">
        <x:f>IF(B80="","",XLOOKUP(B80,'Lists &amp; COA'!$A$47:$A$145,'Lists &amp; COA'!$B$47:$B$145,"Customer not found"))</x:f>
      </x:c>
      <x:c r="D80" s="14"/>
      <x:c r="E80" s="14"/>
      <x:c r="F80" s="77"/>
      <x:c r="G80" s="78" t="str">
        <x:f>IF(A80="","",SUMIFS('Customer Payments'!$H$7:$H$506,'Customer Payments'!$E$7:$E$506,A80))</x:f>
      </x:c>
      <x:c r="H80" s="77"/>
      <x:c r="I80" s="78" t="str">
        <x:f>IF(F80="","",MAX(0,N(F80)-N(G80)-N(H80)))</x:f>
      </x:c>
      <x:c r="J80" s="76" t="str">
        <x:f>IF(A80="","",IF(OR(I80=0,E80=""),0,MAX(0,TODAY()-E80)))</x:f>
      </x:c>
      <x:c r="K80" s="76" t="str">
        <x:f>IF(I80="","",IF(I80=0,"Paid",IF(J80=0,"Current",IF(J80&lt;=30,"1-30 Days",IF(J80&lt;=60,"31-60 Days",IF(J80&lt;=90,"61-90 Days","90+ Days"))))))</x:f>
      </x:c>
      <x:c r="L80" s="76" t="str">
        <x:f>IF(A80="","",IF(I80=0,"Paid",IF(AND(E80&lt;&gt;"",TODAY()&gt;E80),"Overdue","Open")))</x:f>
      </x:c>
      <x:c r="M80" s="14"/>
      <x:c r="N80" s="14"/>
      <x:c r="O80" s="13"/>
      <x:c r="P80" s="13"/>
    </x:row>
    <x:row r="81">
      <x:c r="A81" s="13"/>
      <x:c r="B81" s="13"/>
      <x:c r="C81" s="76" t="str">
        <x:f>IF(B81="","",XLOOKUP(B81,'Lists &amp; COA'!$A$47:$A$145,'Lists &amp; COA'!$B$47:$B$145,"Customer not found"))</x:f>
      </x:c>
      <x:c r="D81" s="14"/>
      <x:c r="E81" s="14"/>
      <x:c r="F81" s="77"/>
      <x:c r="G81" s="78" t="str">
        <x:f>IF(A81="","",SUMIFS('Customer Payments'!$H$7:$H$506,'Customer Payments'!$E$7:$E$506,A81))</x:f>
      </x:c>
      <x:c r="H81" s="77"/>
      <x:c r="I81" s="78" t="str">
        <x:f>IF(F81="","",MAX(0,N(F81)-N(G81)-N(H81)))</x:f>
      </x:c>
      <x:c r="J81" s="76" t="str">
        <x:f>IF(A81="","",IF(OR(I81=0,E81=""),0,MAX(0,TODAY()-E81)))</x:f>
      </x:c>
      <x:c r="K81" s="76" t="str">
        <x:f>IF(I81="","",IF(I81=0,"Paid",IF(J81=0,"Current",IF(J81&lt;=30,"1-30 Days",IF(J81&lt;=60,"31-60 Days",IF(J81&lt;=90,"61-90 Days","90+ Days"))))))</x:f>
      </x:c>
      <x:c r="L81" s="76" t="str">
        <x:f>IF(A81="","",IF(I81=0,"Paid",IF(AND(E81&lt;&gt;"",TODAY()&gt;E81),"Overdue","Open")))</x:f>
      </x:c>
      <x:c r="M81" s="14"/>
      <x:c r="N81" s="14"/>
      <x:c r="O81" s="13"/>
      <x:c r="P81" s="13"/>
    </x:row>
    <x:row r="82">
      <x:c r="A82" s="13"/>
      <x:c r="B82" s="13"/>
      <x:c r="C82" s="76" t="str">
        <x:f>IF(B82="","",XLOOKUP(B82,'Lists &amp; COA'!$A$47:$A$145,'Lists &amp; COA'!$B$47:$B$145,"Customer not found"))</x:f>
      </x:c>
      <x:c r="D82" s="14"/>
      <x:c r="E82" s="14"/>
      <x:c r="F82" s="77"/>
      <x:c r="G82" s="78" t="str">
        <x:f>IF(A82="","",SUMIFS('Customer Payments'!$H$7:$H$506,'Customer Payments'!$E$7:$E$506,A82))</x:f>
      </x:c>
      <x:c r="H82" s="77"/>
      <x:c r="I82" s="78" t="str">
        <x:f>IF(F82="","",MAX(0,N(F82)-N(G82)-N(H82)))</x:f>
      </x:c>
      <x:c r="J82" s="76" t="str">
        <x:f>IF(A82="","",IF(OR(I82=0,E82=""),0,MAX(0,TODAY()-E82)))</x:f>
      </x:c>
      <x:c r="K82" s="76" t="str">
        <x:f>IF(I82="","",IF(I82=0,"Paid",IF(J82=0,"Current",IF(J82&lt;=30,"1-30 Days",IF(J82&lt;=60,"31-60 Days",IF(J82&lt;=90,"61-90 Days","90+ Days"))))))</x:f>
      </x:c>
      <x:c r="L82" s="76" t="str">
        <x:f>IF(A82="","",IF(I82=0,"Paid",IF(AND(E82&lt;&gt;"",TODAY()&gt;E82),"Overdue","Open")))</x:f>
      </x:c>
      <x:c r="M82" s="14"/>
      <x:c r="N82" s="14"/>
      <x:c r="O82" s="13"/>
      <x:c r="P82" s="13"/>
    </x:row>
    <x:row r="83">
      <x:c r="A83" s="13"/>
      <x:c r="B83" s="13"/>
      <x:c r="C83" s="76" t="str">
        <x:f>IF(B83="","",XLOOKUP(B83,'Lists &amp; COA'!$A$47:$A$145,'Lists &amp; COA'!$B$47:$B$145,"Customer not found"))</x:f>
      </x:c>
      <x:c r="D83" s="14"/>
      <x:c r="E83" s="14"/>
      <x:c r="F83" s="77"/>
      <x:c r="G83" s="78" t="str">
        <x:f>IF(A83="","",SUMIFS('Customer Payments'!$H$7:$H$506,'Customer Payments'!$E$7:$E$506,A83))</x:f>
      </x:c>
      <x:c r="H83" s="77"/>
      <x:c r="I83" s="78" t="str">
        <x:f>IF(F83="","",MAX(0,N(F83)-N(G83)-N(H83)))</x:f>
      </x:c>
      <x:c r="J83" s="76" t="str">
        <x:f>IF(A83="","",IF(OR(I83=0,E83=""),0,MAX(0,TODAY()-E83)))</x:f>
      </x:c>
      <x:c r="K83" s="76" t="str">
        <x:f>IF(I83="","",IF(I83=0,"Paid",IF(J83=0,"Current",IF(J83&lt;=30,"1-30 Days",IF(J83&lt;=60,"31-60 Days",IF(J83&lt;=90,"61-90 Days","90+ Days"))))))</x:f>
      </x:c>
      <x:c r="L83" s="76" t="str">
        <x:f>IF(A83="","",IF(I83=0,"Paid",IF(AND(E83&lt;&gt;"",TODAY()&gt;E83),"Overdue","Open")))</x:f>
      </x:c>
      <x:c r="M83" s="14"/>
      <x:c r="N83" s="14"/>
      <x:c r="O83" s="13"/>
      <x:c r="P83" s="13"/>
    </x:row>
    <x:row r="84">
      <x:c r="A84" s="13"/>
      <x:c r="B84" s="13"/>
      <x:c r="C84" s="76" t="str">
        <x:f>IF(B84="","",XLOOKUP(B84,'Lists &amp; COA'!$A$47:$A$145,'Lists &amp; COA'!$B$47:$B$145,"Customer not found"))</x:f>
      </x:c>
      <x:c r="D84" s="14"/>
      <x:c r="E84" s="14"/>
      <x:c r="F84" s="77"/>
      <x:c r="G84" s="78" t="str">
        <x:f>IF(A84="","",SUMIFS('Customer Payments'!$H$7:$H$506,'Customer Payments'!$E$7:$E$506,A84))</x:f>
      </x:c>
      <x:c r="H84" s="77"/>
      <x:c r="I84" s="78" t="str">
        <x:f>IF(F84="","",MAX(0,N(F84)-N(G84)-N(H84)))</x:f>
      </x:c>
      <x:c r="J84" s="76" t="str">
        <x:f>IF(A84="","",IF(OR(I84=0,E84=""),0,MAX(0,TODAY()-E84)))</x:f>
      </x:c>
      <x:c r="K84" s="76" t="str">
        <x:f>IF(I84="","",IF(I84=0,"Paid",IF(J84=0,"Current",IF(J84&lt;=30,"1-30 Days",IF(J84&lt;=60,"31-60 Days",IF(J84&lt;=90,"61-90 Days","90+ Days"))))))</x:f>
      </x:c>
      <x:c r="L84" s="76" t="str">
        <x:f>IF(A84="","",IF(I84=0,"Paid",IF(AND(E84&lt;&gt;"",TODAY()&gt;E84),"Overdue","Open")))</x:f>
      </x:c>
      <x:c r="M84" s="14"/>
      <x:c r="N84" s="14"/>
      <x:c r="O84" s="13"/>
      <x:c r="P84" s="13"/>
    </x:row>
    <x:row r="85">
      <x:c r="A85" s="13"/>
      <x:c r="B85" s="13"/>
      <x:c r="C85" s="76" t="str">
        <x:f>IF(B85="","",XLOOKUP(B85,'Lists &amp; COA'!$A$47:$A$145,'Lists &amp; COA'!$B$47:$B$145,"Customer not found"))</x:f>
      </x:c>
      <x:c r="D85" s="14"/>
      <x:c r="E85" s="14"/>
      <x:c r="F85" s="77"/>
      <x:c r="G85" s="78" t="str">
        <x:f>IF(A85="","",SUMIFS('Customer Payments'!$H$7:$H$506,'Customer Payments'!$E$7:$E$506,A85))</x:f>
      </x:c>
      <x:c r="H85" s="77"/>
      <x:c r="I85" s="78" t="str">
        <x:f>IF(F85="","",MAX(0,N(F85)-N(G85)-N(H85)))</x:f>
      </x:c>
      <x:c r="J85" s="76" t="str">
        <x:f>IF(A85="","",IF(OR(I85=0,E85=""),0,MAX(0,TODAY()-E85)))</x:f>
      </x:c>
      <x:c r="K85" s="76" t="str">
        <x:f>IF(I85="","",IF(I85=0,"Paid",IF(J85=0,"Current",IF(J85&lt;=30,"1-30 Days",IF(J85&lt;=60,"31-60 Days",IF(J85&lt;=90,"61-90 Days","90+ Days"))))))</x:f>
      </x:c>
      <x:c r="L85" s="76" t="str">
        <x:f>IF(A85="","",IF(I85=0,"Paid",IF(AND(E85&lt;&gt;"",TODAY()&gt;E85),"Overdue","Open")))</x:f>
      </x:c>
      <x:c r="M85" s="14"/>
      <x:c r="N85" s="14"/>
      <x:c r="O85" s="13"/>
      <x:c r="P85" s="13"/>
    </x:row>
    <x:row r="86">
      <x:c r="A86" s="13"/>
      <x:c r="B86" s="13"/>
      <x:c r="C86" s="76" t="str">
        <x:f>IF(B86="","",XLOOKUP(B86,'Lists &amp; COA'!$A$47:$A$145,'Lists &amp; COA'!$B$47:$B$145,"Customer not found"))</x:f>
      </x:c>
      <x:c r="D86" s="14"/>
      <x:c r="E86" s="14"/>
      <x:c r="F86" s="77"/>
      <x:c r="G86" s="78" t="str">
        <x:f>IF(A86="","",SUMIFS('Customer Payments'!$H$7:$H$506,'Customer Payments'!$E$7:$E$506,A86))</x:f>
      </x:c>
      <x:c r="H86" s="77"/>
      <x:c r="I86" s="78" t="str">
        <x:f>IF(F86="","",MAX(0,N(F86)-N(G86)-N(H86)))</x:f>
      </x:c>
      <x:c r="J86" s="76" t="str">
        <x:f>IF(A86="","",IF(OR(I86=0,E86=""),0,MAX(0,TODAY()-E86)))</x:f>
      </x:c>
      <x:c r="K86" s="76" t="str">
        <x:f>IF(I86="","",IF(I86=0,"Paid",IF(J86=0,"Current",IF(J86&lt;=30,"1-30 Days",IF(J86&lt;=60,"31-60 Days",IF(J86&lt;=90,"61-90 Days","90+ Days"))))))</x:f>
      </x:c>
      <x:c r="L86" s="76" t="str">
        <x:f>IF(A86="","",IF(I86=0,"Paid",IF(AND(E86&lt;&gt;"",TODAY()&gt;E86),"Overdue","Open")))</x:f>
      </x:c>
      <x:c r="M86" s="14"/>
      <x:c r="N86" s="14"/>
      <x:c r="O86" s="13"/>
      <x:c r="P86" s="13"/>
    </x:row>
    <x:row r="87">
      <x:c r="A87" s="13"/>
      <x:c r="B87" s="13"/>
      <x:c r="C87" s="76" t="str">
        <x:f>IF(B87="","",XLOOKUP(B87,'Lists &amp; COA'!$A$47:$A$145,'Lists &amp; COA'!$B$47:$B$145,"Customer not found"))</x:f>
      </x:c>
      <x:c r="D87" s="14"/>
      <x:c r="E87" s="14"/>
      <x:c r="F87" s="77"/>
      <x:c r="G87" s="78" t="str">
        <x:f>IF(A87="","",SUMIFS('Customer Payments'!$H$7:$H$506,'Customer Payments'!$E$7:$E$506,A87))</x:f>
      </x:c>
      <x:c r="H87" s="77"/>
      <x:c r="I87" s="78" t="str">
        <x:f>IF(F87="","",MAX(0,N(F87)-N(G87)-N(H87)))</x:f>
      </x:c>
      <x:c r="J87" s="76" t="str">
        <x:f>IF(A87="","",IF(OR(I87=0,E87=""),0,MAX(0,TODAY()-E87)))</x:f>
      </x:c>
      <x:c r="K87" s="76" t="str">
        <x:f>IF(I87="","",IF(I87=0,"Paid",IF(J87=0,"Current",IF(J87&lt;=30,"1-30 Days",IF(J87&lt;=60,"31-60 Days",IF(J87&lt;=90,"61-90 Days","90+ Days"))))))</x:f>
      </x:c>
      <x:c r="L87" s="76" t="str">
        <x:f>IF(A87="","",IF(I87=0,"Paid",IF(AND(E87&lt;&gt;"",TODAY()&gt;E87),"Overdue","Open")))</x:f>
      </x:c>
      <x:c r="M87" s="14"/>
      <x:c r="N87" s="14"/>
      <x:c r="O87" s="13"/>
      <x:c r="P87" s="13"/>
    </x:row>
    <x:row r="88">
      <x:c r="A88" s="13"/>
      <x:c r="B88" s="13"/>
      <x:c r="C88" s="76" t="str">
        <x:f>IF(B88="","",XLOOKUP(B88,'Lists &amp; COA'!$A$47:$A$145,'Lists &amp; COA'!$B$47:$B$145,"Customer not found"))</x:f>
      </x:c>
      <x:c r="D88" s="14"/>
      <x:c r="E88" s="14"/>
      <x:c r="F88" s="77"/>
      <x:c r="G88" s="78" t="str">
        <x:f>IF(A88="","",SUMIFS('Customer Payments'!$H$7:$H$506,'Customer Payments'!$E$7:$E$506,A88))</x:f>
      </x:c>
      <x:c r="H88" s="77"/>
      <x:c r="I88" s="78" t="str">
        <x:f>IF(F88="","",MAX(0,N(F88)-N(G88)-N(H88)))</x:f>
      </x:c>
      <x:c r="J88" s="76" t="str">
        <x:f>IF(A88="","",IF(OR(I88=0,E88=""),0,MAX(0,TODAY()-E88)))</x:f>
      </x:c>
      <x:c r="K88" s="76" t="str">
        <x:f>IF(I88="","",IF(I88=0,"Paid",IF(J88=0,"Current",IF(J88&lt;=30,"1-30 Days",IF(J88&lt;=60,"31-60 Days",IF(J88&lt;=90,"61-90 Days","90+ Days"))))))</x:f>
      </x:c>
      <x:c r="L88" s="76" t="str">
        <x:f>IF(A88="","",IF(I88=0,"Paid",IF(AND(E88&lt;&gt;"",TODAY()&gt;E88),"Overdue","Open")))</x:f>
      </x:c>
      <x:c r="M88" s="14"/>
      <x:c r="N88" s="14"/>
      <x:c r="O88" s="13"/>
      <x:c r="P88" s="13"/>
    </x:row>
    <x:row r="89">
      <x:c r="A89" s="13"/>
      <x:c r="B89" s="13"/>
      <x:c r="C89" s="76" t="str">
        <x:f>IF(B89="","",XLOOKUP(B89,'Lists &amp; COA'!$A$47:$A$145,'Lists &amp; COA'!$B$47:$B$145,"Customer not found"))</x:f>
      </x:c>
      <x:c r="D89" s="14"/>
      <x:c r="E89" s="14"/>
      <x:c r="F89" s="77"/>
      <x:c r="G89" s="78" t="str">
        <x:f>IF(A89="","",SUMIFS('Customer Payments'!$H$7:$H$506,'Customer Payments'!$E$7:$E$506,A89))</x:f>
      </x:c>
      <x:c r="H89" s="77"/>
      <x:c r="I89" s="78" t="str">
        <x:f>IF(F89="","",MAX(0,N(F89)-N(G89)-N(H89)))</x:f>
      </x:c>
      <x:c r="J89" s="76" t="str">
        <x:f>IF(A89="","",IF(OR(I89=0,E89=""),0,MAX(0,TODAY()-E89)))</x:f>
      </x:c>
      <x:c r="K89" s="76" t="str">
        <x:f>IF(I89="","",IF(I89=0,"Paid",IF(J89=0,"Current",IF(J89&lt;=30,"1-30 Days",IF(J89&lt;=60,"31-60 Days",IF(J89&lt;=90,"61-90 Days","90+ Days"))))))</x:f>
      </x:c>
      <x:c r="L89" s="76" t="str">
        <x:f>IF(A89="","",IF(I89=0,"Paid",IF(AND(E89&lt;&gt;"",TODAY()&gt;E89),"Overdue","Open")))</x:f>
      </x:c>
      <x:c r="M89" s="14"/>
      <x:c r="N89" s="14"/>
      <x:c r="O89" s="13"/>
      <x:c r="P89" s="13"/>
    </x:row>
    <x:row r="90">
      <x:c r="A90" s="13"/>
      <x:c r="B90" s="13"/>
      <x:c r="C90" s="76" t="str">
        <x:f>IF(B90="","",XLOOKUP(B90,'Lists &amp; COA'!$A$47:$A$145,'Lists &amp; COA'!$B$47:$B$145,"Customer not found"))</x:f>
      </x:c>
      <x:c r="D90" s="14"/>
      <x:c r="E90" s="14"/>
      <x:c r="F90" s="77"/>
      <x:c r="G90" s="78" t="str">
        <x:f>IF(A90="","",SUMIFS('Customer Payments'!$H$7:$H$506,'Customer Payments'!$E$7:$E$506,A90))</x:f>
      </x:c>
      <x:c r="H90" s="77"/>
      <x:c r="I90" s="78" t="str">
        <x:f>IF(F90="","",MAX(0,N(F90)-N(G90)-N(H90)))</x:f>
      </x:c>
      <x:c r="J90" s="76" t="str">
        <x:f>IF(A90="","",IF(OR(I90=0,E90=""),0,MAX(0,TODAY()-E90)))</x:f>
      </x:c>
      <x:c r="K90" s="76" t="str">
        <x:f>IF(I90="","",IF(I90=0,"Paid",IF(J90=0,"Current",IF(J90&lt;=30,"1-30 Days",IF(J90&lt;=60,"31-60 Days",IF(J90&lt;=90,"61-90 Days","90+ Days"))))))</x:f>
      </x:c>
      <x:c r="L90" s="76" t="str">
        <x:f>IF(A90="","",IF(I90=0,"Paid",IF(AND(E90&lt;&gt;"",TODAY()&gt;E90),"Overdue","Open")))</x:f>
      </x:c>
      <x:c r="M90" s="14"/>
      <x:c r="N90" s="14"/>
      <x:c r="O90" s="13"/>
      <x:c r="P90" s="13"/>
    </x:row>
    <x:row r="91">
      <x:c r="A91" s="13"/>
      <x:c r="B91" s="13"/>
      <x:c r="C91" s="76" t="str">
        <x:f>IF(B91="","",XLOOKUP(B91,'Lists &amp; COA'!$A$47:$A$145,'Lists &amp; COA'!$B$47:$B$145,"Customer not found"))</x:f>
      </x:c>
      <x:c r="D91" s="14"/>
      <x:c r="E91" s="14"/>
      <x:c r="F91" s="77"/>
      <x:c r="G91" s="78" t="str">
        <x:f>IF(A91="","",SUMIFS('Customer Payments'!$H$7:$H$506,'Customer Payments'!$E$7:$E$506,A91))</x:f>
      </x:c>
      <x:c r="H91" s="77"/>
      <x:c r="I91" s="78" t="str">
        <x:f>IF(F91="","",MAX(0,N(F91)-N(G91)-N(H91)))</x:f>
      </x:c>
      <x:c r="J91" s="76" t="str">
        <x:f>IF(A91="","",IF(OR(I91=0,E91=""),0,MAX(0,TODAY()-E91)))</x:f>
      </x:c>
      <x:c r="K91" s="76" t="str">
        <x:f>IF(I91="","",IF(I91=0,"Paid",IF(J91=0,"Current",IF(J91&lt;=30,"1-30 Days",IF(J91&lt;=60,"31-60 Days",IF(J91&lt;=90,"61-90 Days","90+ Days"))))))</x:f>
      </x:c>
      <x:c r="L91" s="76" t="str">
        <x:f>IF(A91="","",IF(I91=0,"Paid",IF(AND(E91&lt;&gt;"",TODAY()&gt;E91),"Overdue","Open")))</x:f>
      </x:c>
      <x:c r="M91" s="14"/>
      <x:c r="N91" s="14"/>
      <x:c r="O91" s="13"/>
      <x:c r="P91" s="13"/>
    </x:row>
    <x:row r="92">
      <x:c r="A92" s="13"/>
      <x:c r="B92" s="13"/>
      <x:c r="C92" s="76" t="str">
        <x:f>IF(B92="","",XLOOKUP(B92,'Lists &amp; COA'!$A$47:$A$145,'Lists &amp; COA'!$B$47:$B$145,"Customer not found"))</x:f>
      </x:c>
      <x:c r="D92" s="14"/>
      <x:c r="E92" s="14"/>
      <x:c r="F92" s="77"/>
      <x:c r="G92" s="78" t="str">
        <x:f>IF(A92="","",SUMIFS('Customer Payments'!$H$7:$H$506,'Customer Payments'!$E$7:$E$506,A92))</x:f>
      </x:c>
      <x:c r="H92" s="77"/>
      <x:c r="I92" s="78" t="str">
        <x:f>IF(F92="","",MAX(0,N(F92)-N(G92)-N(H92)))</x:f>
      </x:c>
      <x:c r="J92" s="76" t="str">
        <x:f>IF(A92="","",IF(OR(I92=0,E92=""),0,MAX(0,TODAY()-E92)))</x:f>
      </x:c>
      <x:c r="K92" s="76" t="str">
        <x:f>IF(I92="","",IF(I92=0,"Paid",IF(J92=0,"Current",IF(J92&lt;=30,"1-30 Days",IF(J92&lt;=60,"31-60 Days",IF(J92&lt;=90,"61-90 Days","90+ Days"))))))</x:f>
      </x:c>
      <x:c r="L92" s="76" t="str">
        <x:f>IF(A92="","",IF(I92=0,"Paid",IF(AND(E92&lt;&gt;"",TODAY()&gt;E92),"Overdue","Open")))</x:f>
      </x:c>
      <x:c r="M92" s="14"/>
      <x:c r="N92" s="14"/>
      <x:c r="O92" s="13"/>
      <x:c r="P92" s="13"/>
    </x:row>
    <x:row r="93">
      <x:c r="A93" s="13"/>
      <x:c r="B93" s="13"/>
      <x:c r="C93" s="76" t="str">
        <x:f>IF(B93="","",XLOOKUP(B93,'Lists &amp; COA'!$A$47:$A$145,'Lists &amp; COA'!$B$47:$B$145,"Customer not found"))</x:f>
      </x:c>
      <x:c r="D93" s="14"/>
      <x:c r="E93" s="14"/>
      <x:c r="F93" s="77"/>
      <x:c r="G93" s="78" t="str">
        <x:f>IF(A93="","",SUMIFS('Customer Payments'!$H$7:$H$506,'Customer Payments'!$E$7:$E$506,A93))</x:f>
      </x:c>
      <x:c r="H93" s="77"/>
      <x:c r="I93" s="78" t="str">
        <x:f>IF(F93="","",MAX(0,N(F93)-N(G93)-N(H93)))</x:f>
      </x:c>
      <x:c r="J93" s="76" t="str">
        <x:f>IF(A93="","",IF(OR(I93=0,E93=""),0,MAX(0,TODAY()-E93)))</x:f>
      </x:c>
      <x:c r="K93" s="76" t="str">
        <x:f>IF(I93="","",IF(I93=0,"Paid",IF(J93=0,"Current",IF(J93&lt;=30,"1-30 Days",IF(J93&lt;=60,"31-60 Days",IF(J93&lt;=90,"61-90 Days","90+ Days"))))))</x:f>
      </x:c>
      <x:c r="L93" s="76" t="str">
        <x:f>IF(A93="","",IF(I93=0,"Paid",IF(AND(E93&lt;&gt;"",TODAY()&gt;E93),"Overdue","Open")))</x:f>
      </x:c>
      <x:c r="M93" s="14"/>
      <x:c r="N93" s="14"/>
      <x:c r="O93" s="13"/>
      <x:c r="P93" s="13"/>
    </x:row>
    <x:row r="94">
      <x:c r="A94" s="13"/>
      <x:c r="B94" s="13"/>
      <x:c r="C94" s="76" t="str">
        <x:f>IF(B94="","",XLOOKUP(B94,'Lists &amp; COA'!$A$47:$A$145,'Lists &amp; COA'!$B$47:$B$145,"Customer not found"))</x:f>
      </x:c>
      <x:c r="D94" s="14"/>
      <x:c r="E94" s="14"/>
      <x:c r="F94" s="77"/>
      <x:c r="G94" s="78" t="str">
        <x:f>IF(A94="","",SUMIFS('Customer Payments'!$H$7:$H$506,'Customer Payments'!$E$7:$E$506,A94))</x:f>
      </x:c>
      <x:c r="H94" s="77"/>
      <x:c r="I94" s="78" t="str">
        <x:f>IF(F94="","",MAX(0,N(F94)-N(G94)-N(H94)))</x:f>
      </x:c>
      <x:c r="J94" s="76" t="str">
        <x:f>IF(A94="","",IF(OR(I94=0,E94=""),0,MAX(0,TODAY()-E94)))</x:f>
      </x:c>
      <x:c r="K94" s="76" t="str">
        <x:f>IF(I94="","",IF(I94=0,"Paid",IF(J94=0,"Current",IF(J94&lt;=30,"1-30 Days",IF(J94&lt;=60,"31-60 Days",IF(J94&lt;=90,"61-90 Days","90+ Days"))))))</x:f>
      </x:c>
      <x:c r="L94" s="76" t="str">
        <x:f>IF(A94="","",IF(I94=0,"Paid",IF(AND(E94&lt;&gt;"",TODAY()&gt;E94),"Overdue","Open")))</x:f>
      </x:c>
      <x:c r="M94" s="14"/>
      <x:c r="N94" s="14"/>
      <x:c r="O94" s="13"/>
      <x:c r="P94" s="13"/>
    </x:row>
    <x:row r="95">
      <x:c r="A95" s="13"/>
      <x:c r="B95" s="13"/>
      <x:c r="C95" s="76" t="str">
        <x:f>IF(B95="","",XLOOKUP(B95,'Lists &amp; COA'!$A$47:$A$145,'Lists &amp; COA'!$B$47:$B$145,"Customer not found"))</x:f>
      </x:c>
      <x:c r="D95" s="14"/>
      <x:c r="E95" s="14"/>
      <x:c r="F95" s="77"/>
      <x:c r="G95" s="78" t="str">
        <x:f>IF(A95="","",SUMIFS('Customer Payments'!$H$7:$H$506,'Customer Payments'!$E$7:$E$506,A95))</x:f>
      </x:c>
      <x:c r="H95" s="77"/>
      <x:c r="I95" s="78" t="str">
        <x:f>IF(F95="","",MAX(0,N(F95)-N(G95)-N(H95)))</x:f>
      </x:c>
      <x:c r="J95" s="76" t="str">
        <x:f>IF(A95="","",IF(OR(I95=0,E95=""),0,MAX(0,TODAY()-E95)))</x:f>
      </x:c>
      <x:c r="K95" s="76" t="str">
        <x:f>IF(I95="","",IF(I95=0,"Paid",IF(J95=0,"Current",IF(J95&lt;=30,"1-30 Days",IF(J95&lt;=60,"31-60 Days",IF(J95&lt;=90,"61-90 Days","90+ Days"))))))</x:f>
      </x:c>
      <x:c r="L95" s="76" t="str">
        <x:f>IF(A95="","",IF(I95=0,"Paid",IF(AND(E95&lt;&gt;"",TODAY()&gt;E95),"Overdue","Open")))</x:f>
      </x:c>
      <x:c r="M95" s="14"/>
      <x:c r="N95" s="14"/>
      <x:c r="O95" s="13"/>
      <x:c r="P95" s="13"/>
    </x:row>
    <x:row r="96">
      <x:c r="A96" s="13"/>
      <x:c r="B96" s="13"/>
      <x:c r="C96" s="76" t="str">
        <x:f>IF(B96="","",XLOOKUP(B96,'Lists &amp; COA'!$A$47:$A$145,'Lists &amp; COA'!$B$47:$B$145,"Customer not found"))</x:f>
      </x:c>
      <x:c r="D96" s="14"/>
      <x:c r="E96" s="14"/>
      <x:c r="F96" s="77"/>
      <x:c r="G96" s="78" t="str">
        <x:f>IF(A96="","",SUMIFS('Customer Payments'!$H$7:$H$506,'Customer Payments'!$E$7:$E$506,A96))</x:f>
      </x:c>
      <x:c r="H96" s="77"/>
      <x:c r="I96" s="78" t="str">
        <x:f>IF(F96="","",MAX(0,N(F96)-N(G96)-N(H96)))</x:f>
      </x:c>
      <x:c r="J96" s="76" t="str">
        <x:f>IF(A96="","",IF(OR(I96=0,E96=""),0,MAX(0,TODAY()-E96)))</x:f>
      </x:c>
      <x:c r="K96" s="76" t="str">
        <x:f>IF(I96="","",IF(I96=0,"Paid",IF(J96=0,"Current",IF(J96&lt;=30,"1-30 Days",IF(J96&lt;=60,"31-60 Days",IF(J96&lt;=90,"61-90 Days","90+ Days"))))))</x:f>
      </x:c>
      <x:c r="L96" s="76" t="str">
        <x:f>IF(A96="","",IF(I96=0,"Paid",IF(AND(E96&lt;&gt;"",TODAY()&gt;E96),"Overdue","Open")))</x:f>
      </x:c>
      <x:c r="M96" s="14"/>
      <x:c r="N96" s="14"/>
      <x:c r="O96" s="13"/>
      <x:c r="P96" s="13"/>
    </x:row>
    <x:row r="97">
      <x:c r="A97" s="13"/>
      <x:c r="B97" s="13"/>
      <x:c r="C97" s="76" t="str">
        <x:f>IF(B97="","",XLOOKUP(B97,'Lists &amp; COA'!$A$47:$A$145,'Lists &amp; COA'!$B$47:$B$145,"Customer not found"))</x:f>
      </x:c>
      <x:c r="D97" s="14"/>
      <x:c r="E97" s="14"/>
      <x:c r="F97" s="77"/>
      <x:c r="G97" s="78" t="str">
        <x:f>IF(A97="","",SUMIFS('Customer Payments'!$H$7:$H$506,'Customer Payments'!$E$7:$E$506,A97))</x:f>
      </x:c>
      <x:c r="H97" s="77"/>
      <x:c r="I97" s="78" t="str">
        <x:f>IF(F97="","",MAX(0,N(F97)-N(G97)-N(H97)))</x:f>
      </x:c>
      <x:c r="J97" s="76" t="str">
        <x:f>IF(A97="","",IF(OR(I97=0,E97=""),0,MAX(0,TODAY()-E97)))</x:f>
      </x:c>
      <x:c r="K97" s="76" t="str">
        <x:f>IF(I97="","",IF(I97=0,"Paid",IF(J97=0,"Current",IF(J97&lt;=30,"1-30 Days",IF(J97&lt;=60,"31-60 Days",IF(J97&lt;=90,"61-90 Days","90+ Days"))))))</x:f>
      </x:c>
      <x:c r="L97" s="76" t="str">
        <x:f>IF(A97="","",IF(I97=0,"Paid",IF(AND(E97&lt;&gt;"",TODAY()&gt;E97),"Overdue","Open")))</x:f>
      </x:c>
      <x:c r="M97" s="14"/>
      <x:c r="N97" s="14"/>
      <x:c r="O97" s="13"/>
      <x:c r="P97" s="13"/>
    </x:row>
    <x:row r="98">
      <x:c r="A98" s="13"/>
      <x:c r="B98" s="13"/>
      <x:c r="C98" s="76" t="str">
        <x:f>IF(B98="","",XLOOKUP(B98,'Lists &amp; COA'!$A$47:$A$145,'Lists &amp; COA'!$B$47:$B$145,"Customer not found"))</x:f>
      </x:c>
      <x:c r="D98" s="14"/>
      <x:c r="E98" s="14"/>
      <x:c r="F98" s="77"/>
      <x:c r="G98" s="78" t="str">
        <x:f>IF(A98="","",SUMIFS('Customer Payments'!$H$7:$H$506,'Customer Payments'!$E$7:$E$506,A98))</x:f>
      </x:c>
      <x:c r="H98" s="77"/>
      <x:c r="I98" s="78" t="str">
        <x:f>IF(F98="","",MAX(0,N(F98)-N(G98)-N(H98)))</x:f>
      </x:c>
      <x:c r="J98" s="76" t="str">
        <x:f>IF(A98="","",IF(OR(I98=0,E98=""),0,MAX(0,TODAY()-E98)))</x:f>
      </x:c>
      <x:c r="K98" s="76" t="str">
        <x:f>IF(I98="","",IF(I98=0,"Paid",IF(J98=0,"Current",IF(J98&lt;=30,"1-30 Days",IF(J98&lt;=60,"31-60 Days",IF(J98&lt;=90,"61-90 Days","90+ Days"))))))</x:f>
      </x:c>
      <x:c r="L98" s="76" t="str">
        <x:f>IF(A98="","",IF(I98=0,"Paid",IF(AND(E98&lt;&gt;"",TODAY()&gt;E98),"Overdue","Open")))</x:f>
      </x:c>
      <x:c r="M98" s="14"/>
      <x:c r="N98" s="14"/>
      <x:c r="O98" s="13"/>
      <x:c r="P98" s="13"/>
    </x:row>
    <x:row r="99">
      <x:c r="A99" s="13"/>
      <x:c r="B99" s="13"/>
      <x:c r="C99" s="76" t="str">
        <x:f>IF(B99="","",XLOOKUP(B99,'Lists &amp; COA'!$A$47:$A$145,'Lists &amp; COA'!$B$47:$B$145,"Customer not found"))</x:f>
      </x:c>
      <x:c r="D99" s="14"/>
      <x:c r="E99" s="14"/>
      <x:c r="F99" s="77"/>
      <x:c r="G99" s="78" t="str">
        <x:f>IF(A99="","",SUMIFS('Customer Payments'!$H$7:$H$506,'Customer Payments'!$E$7:$E$506,A99))</x:f>
      </x:c>
      <x:c r="H99" s="77"/>
      <x:c r="I99" s="78" t="str">
        <x:f>IF(F99="","",MAX(0,N(F99)-N(G99)-N(H99)))</x:f>
      </x:c>
      <x:c r="J99" s="76" t="str">
        <x:f>IF(A99="","",IF(OR(I99=0,E99=""),0,MAX(0,TODAY()-E99)))</x:f>
      </x:c>
      <x:c r="K99" s="76" t="str">
        <x:f>IF(I99="","",IF(I99=0,"Paid",IF(J99=0,"Current",IF(J99&lt;=30,"1-30 Days",IF(J99&lt;=60,"31-60 Days",IF(J99&lt;=90,"61-90 Days","90+ Days"))))))</x:f>
      </x:c>
      <x:c r="L99" s="76" t="str">
        <x:f>IF(A99="","",IF(I99=0,"Paid",IF(AND(E99&lt;&gt;"",TODAY()&gt;E99),"Overdue","Open")))</x:f>
      </x:c>
      <x:c r="M99" s="14"/>
      <x:c r="N99" s="14"/>
      <x:c r="O99" s="13"/>
      <x:c r="P99" s="13"/>
    </x:row>
    <x:row r="100">
      <x:c r="A100" s="13"/>
      <x:c r="B100" s="13"/>
      <x:c r="C100" s="76" t="str">
        <x:f>IF(B100="","",XLOOKUP(B100,'Lists &amp; COA'!$A$47:$A$145,'Lists &amp; COA'!$B$47:$B$145,"Customer not found"))</x:f>
      </x:c>
      <x:c r="D100" s="14"/>
      <x:c r="E100" s="14"/>
      <x:c r="F100" s="77"/>
      <x:c r="G100" s="78" t="str">
        <x:f>IF(A100="","",SUMIFS('Customer Payments'!$H$7:$H$506,'Customer Payments'!$E$7:$E$506,A100))</x:f>
      </x:c>
      <x:c r="H100" s="77"/>
      <x:c r="I100" s="78" t="str">
        <x:f>IF(F100="","",MAX(0,N(F100)-N(G100)-N(H100)))</x:f>
      </x:c>
      <x:c r="J100" s="76" t="str">
        <x:f>IF(A100="","",IF(OR(I100=0,E100=""),0,MAX(0,TODAY()-E100)))</x:f>
      </x:c>
      <x:c r="K100" s="76" t="str">
        <x:f>IF(I100="","",IF(I100=0,"Paid",IF(J100=0,"Current",IF(J100&lt;=30,"1-30 Days",IF(J100&lt;=60,"31-60 Days",IF(J100&lt;=90,"61-90 Days","90+ Days"))))))</x:f>
      </x:c>
      <x:c r="L100" s="76" t="str">
        <x:f>IF(A100="","",IF(I100=0,"Paid",IF(AND(E100&lt;&gt;"",TODAY()&gt;E100),"Overdue","Open")))</x:f>
      </x:c>
      <x:c r="M100" s="14"/>
      <x:c r="N100" s="14"/>
      <x:c r="O100" s="13"/>
      <x:c r="P100" s="13"/>
    </x:row>
    <x:row r="101">
      <x:c r="A101" s="13"/>
      <x:c r="B101" s="13"/>
      <x:c r="C101" s="76" t="str">
        <x:f>IF(B101="","",XLOOKUP(B101,'Lists &amp; COA'!$A$47:$A$145,'Lists &amp; COA'!$B$47:$B$145,"Customer not found"))</x:f>
      </x:c>
      <x:c r="D101" s="14"/>
      <x:c r="E101" s="14"/>
      <x:c r="F101" s="77"/>
      <x:c r="G101" s="78" t="str">
        <x:f>IF(A101="","",SUMIFS('Customer Payments'!$H$7:$H$506,'Customer Payments'!$E$7:$E$506,A101))</x:f>
      </x:c>
      <x:c r="H101" s="77"/>
      <x:c r="I101" s="78" t="str">
        <x:f>IF(F101="","",MAX(0,N(F101)-N(G101)-N(H101)))</x:f>
      </x:c>
      <x:c r="J101" s="76" t="str">
        <x:f>IF(A101="","",IF(OR(I101=0,E101=""),0,MAX(0,TODAY()-E101)))</x:f>
      </x:c>
      <x:c r="K101" s="76" t="str">
        <x:f>IF(I101="","",IF(I101=0,"Paid",IF(J101=0,"Current",IF(J101&lt;=30,"1-30 Days",IF(J101&lt;=60,"31-60 Days",IF(J101&lt;=90,"61-90 Days","90+ Days"))))))</x:f>
      </x:c>
      <x:c r="L101" s="76" t="str">
        <x:f>IF(A101="","",IF(I101=0,"Paid",IF(AND(E101&lt;&gt;"",TODAY()&gt;E101),"Overdue","Open")))</x:f>
      </x:c>
      <x:c r="M101" s="14"/>
      <x:c r="N101" s="14"/>
      <x:c r="O101" s="13"/>
      <x:c r="P101" s="13"/>
    </x:row>
    <x:row r="102">
      <x:c r="A102" s="13"/>
      <x:c r="B102" s="13"/>
      <x:c r="C102" s="76" t="str">
        <x:f>IF(B102="","",XLOOKUP(B102,'Lists &amp; COA'!$A$47:$A$145,'Lists &amp; COA'!$B$47:$B$145,"Customer not found"))</x:f>
      </x:c>
      <x:c r="D102" s="14"/>
      <x:c r="E102" s="14"/>
      <x:c r="F102" s="77"/>
      <x:c r="G102" s="78" t="str">
        <x:f>IF(A102="","",SUMIFS('Customer Payments'!$H$7:$H$506,'Customer Payments'!$E$7:$E$506,A102))</x:f>
      </x:c>
      <x:c r="H102" s="77"/>
      <x:c r="I102" s="78" t="str">
        <x:f>IF(F102="","",MAX(0,N(F102)-N(G102)-N(H102)))</x:f>
      </x:c>
      <x:c r="J102" s="76" t="str">
        <x:f>IF(A102="","",IF(OR(I102=0,E102=""),0,MAX(0,TODAY()-E102)))</x:f>
      </x:c>
      <x:c r="K102" s="76" t="str">
        <x:f>IF(I102="","",IF(I102=0,"Paid",IF(J102=0,"Current",IF(J102&lt;=30,"1-30 Days",IF(J102&lt;=60,"31-60 Days",IF(J102&lt;=90,"61-90 Days","90+ Days"))))))</x:f>
      </x:c>
      <x:c r="L102" s="76" t="str">
        <x:f>IF(A102="","",IF(I102=0,"Paid",IF(AND(E102&lt;&gt;"",TODAY()&gt;E102),"Overdue","Open")))</x:f>
      </x:c>
      <x:c r="M102" s="14"/>
      <x:c r="N102" s="14"/>
      <x:c r="O102" s="13"/>
      <x:c r="P102" s="13"/>
    </x:row>
    <x:row r="103">
      <x:c r="A103" s="13"/>
      <x:c r="B103" s="13"/>
      <x:c r="C103" s="76" t="str">
        <x:f>IF(B103="","",XLOOKUP(B103,'Lists &amp; COA'!$A$47:$A$145,'Lists &amp; COA'!$B$47:$B$145,"Customer not found"))</x:f>
      </x:c>
      <x:c r="D103" s="14"/>
      <x:c r="E103" s="14"/>
      <x:c r="F103" s="77"/>
      <x:c r="G103" s="78" t="str">
        <x:f>IF(A103="","",SUMIFS('Customer Payments'!$H$7:$H$506,'Customer Payments'!$E$7:$E$506,A103))</x:f>
      </x:c>
      <x:c r="H103" s="77"/>
      <x:c r="I103" s="78" t="str">
        <x:f>IF(F103="","",MAX(0,N(F103)-N(G103)-N(H103)))</x:f>
      </x:c>
      <x:c r="J103" s="76" t="str">
        <x:f>IF(A103="","",IF(OR(I103=0,E103=""),0,MAX(0,TODAY()-E103)))</x:f>
      </x:c>
      <x:c r="K103" s="76" t="str">
        <x:f>IF(I103="","",IF(I103=0,"Paid",IF(J103=0,"Current",IF(J103&lt;=30,"1-30 Days",IF(J103&lt;=60,"31-60 Days",IF(J103&lt;=90,"61-90 Days","90+ Days"))))))</x:f>
      </x:c>
      <x:c r="L103" s="76" t="str">
        <x:f>IF(A103="","",IF(I103=0,"Paid",IF(AND(E103&lt;&gt;"",TODAY()&gt;E103),"Overdue","Open")))</x:f>
      </x:c>
      <x:c r="M103" s="14"/>
      <x:c r="N103" s="14"/>
      <x:c r="O103" s="13"/>
      <x:c r="P103" s="13"/>
    </x:row>
    <x:row r="104">
      <x:c r="A104" s="13"/>
      <x:c r="B104" s="13"/>
      <x:c r="C104" s="76" t="str">
        <x:f>IF(B104="","",XLOOKUP(B104,'Lists &amp; COA'!$A$47:$A$145,'Lists &amp; COA'!$B$47:$B$145,"Customer not found"))</x:f>
      </x:c>
      <x:c r="D104" s="14"/>
      <x:c r="E104" s="14"/>
      <x:c r="F104" s="77"/>
      <x:c r="G104" s="78" t="str">
        <x:f>IF(A104="","",SUMIFS('Customer Payments'!$H$7:$H$506,'Customer Payments'!$E$7:$E$506,A104))</x:f>
      </x:c>
      <x:c r="H104" s="77"/>
      <x:c r="I104" s="78" t="str">
        <x:f>IF(F104="","",MAX(0,N(F104)-N(G104)-N(H104)))</x:f>
      </x:c>
      <x:c r="J104" s="76" t="str">
        <x:f>IF(A104="","",IF(OR(I104=0,E104=""),0,MAX(0,TODAY()-E104)))</x:f>
      </x:c>
      <x:c r="K104" s="76" t="str">
        <x:f>IF(I104="","",IF(I104=0,"Paid",IF(J104=0,"Current",IF(J104&lt;=30,"1-30 Days",IF(J104&lt;=60,"31-60 Days",IF(J104&lt;=90,"61-90 Days","90+ Days"))))))</x:f>
      </x:c>
      <x:c r="L104" s="76" t="str">
        <x:f>IF(A104="","",IF(I104=0,"Paid",IF(AND(E104&lt;&gt;"",TODAY()&gt;E104),"Overdue","Open")))</x:f>
      </x:c>
      <x:c r="M104" s="14"/>
      <x:c r="N104" s="14"/>
      <x:c r="O104" s="13"/>
      <x:c r="P104" s="13"/>
    </x:row>
    <x:row r="105">
      <x:c r="A105" s="13"/>
      <x:c r="B105" s="13"/>
      <x:c r="C105" s="76" t="str">
        <x:f>IF(B105="","",XLOOKUP(B105,'Lists &amp; COA'!$A$47:$A$145,'Lists &amp; COA'!$B$47:$B$145,"Customer not found"))</x:f>
      </x:c>
      <x:c r="D105" s="14"/>
      <x:c r="E105" s="14"/>
      <x:c r="F105" s="77"/>
      <x:c r="G105" s="78" t="str">
        <x:f>IF(A105="","",SUMIFS('Customer Payments'!$H$7:$H$506,'Customer Payments'!$E$7:$E$506,A105))</x:f>
      </x:c>
      <x:c r="H105" s="77"/>
      <x:c r="I105" s="78" t="str">
        <x:f>IF(F105="","",MAX(0,N(F105)-N(G105)-N(H105)))</x:f>
      </x:c>
      <x:c r="J105" s="76" t="str">
        <x:f>IF(A105="","",IF(OR(I105=0,E105=""),0,MAX(0,TODAY()-E105)))</x:f>
      </x:c>
      <x:c r="K105" s="76" t="str">
        <x:f>IF(I105="","",IF(I105=0,"Paid",IF(J105=0,"Current",IF(J105&lt;=30,"1-30 Days",IF(J105&lt;=60,"31-60 Days",IF(J105&lt;=90,"61-90 Days","90+ Days"))))))</x:f>
      </x:c>
      <x:c r="L105" s="76" t="str">
        <x:f>IF(A105="","",IF(I105=0,"Paid",IF(AND(E105&lt;&gt;"",TODAY()&gt;E105),"Overdue","Open")))</x:f>
      </x:c>
      <x:c r="M105" s="14"/>
      <x:c r="N105" s="14"/>
      <x:c r="O105" s="13"/>
      <x:c r="P105" s="13"/>
    </x:row>
    <x:row r="106">
      <x:c r="A106" s="13"/>
      <x:c r="B106" s="13"/>
      <x:c r="C106" s="76" t="str">
        <x:f>IF(B106="","",XLOOKUP(B106,'Lists &amp; COA'!$A$47:$A$145,'Lists &amp; COA'!$B$47:$B$145,"Customer not found"))</x:f>
      </x:c>
      <x:c r="D106" s="14"/>
      <x:c r="E106" s="14"/>
      <x:c r="F106" s="77"/>
      <x:c r="G106" s="78" t="str">
        <x:f>IF(A106="","",SUMIFS('Customer Payments'!$H$7:$H$506,'Customer Payments'!$E$7:$E$506,A106))</x:f>
      </x:c>
      <x:c r="H106" s="77"/>
      <x:c r="I106" s="78" t="str">
        <x:f>IF(F106="","",MAX(0,N(F106)-N(G106)-N(H106)))</x:f>
      </x:c>
      <x:c r="J106" s="76" t="str">
        <x:f>IF(A106="","",IF(OR(I106=0,E106=""),0,MAX(0,TODAY()-E106)))</x:f>
      </x:c>
      <x:c r="K106" s="76" t="str">
        <x:f>IF(I106="","",IF(I106=0,"Paid",IF(J106=0,"Current",IF(J106&lt;=30,"1-30 Days",IF(J106&lt;=60,"31-60 Days",IF(J106&lt;=90,"61-90 Days","90+ Days"))))))</x:f>
      </x:c>
      <x:c r="L106" s="76" t="str">
        <x:f>IF(A106="","",IF(I106=0,"Paid",IF(AND(E106&lt;&gt;"",TODAY()&gt;E106),"Overdue","Open")))</x:f>
      </x:c>
      <x:c r="M106" s="14"/>
      <x:c r="N106" s="14"/>
      <x:c r="O106" s="13"/>
      <x:c r="P106" s="13"/>
    </x:row>
    <x:row r="107">
      <x:c r="A107" s="13"/>
      <x:c r="B107" s="13"/>
      <x:c r="C107" s="76" t="str">
        <x:f>IF(B107="","",XLOOKUP(B107,'Lists &amp; COA'!$A$47:$A$145,'Lists &amp; COA'!$B$47:$B$145,"Customer not found"))</x:f>
      </x:c>
      <x:c r="D107" s="14"/>
      <x:c r="E107" s="14"/>
      <x:c r="F107" s="77"/>
      <x:c r="G107" s="78" t="str">
        <x:f>IF(A107="","",SUMIFS('Customer Payments'!$H$7:$H$506,'Customer Payments'!$E$7:$E$506,A107))</x:f>
      </x:c>
      <x:c r="H107" s="77"/>
      <x:c r="I107" s="78" t="str">
        <x:f>IF(F107="","",MAX(0,N(F107)-N(G107)-N(H107)))</x:f>
      </x:c>
      <x:c r="J107" s="76" t="str">
        <x:f>IF(A107="","",IF(OR(I107=0,E107=""),0,MAX(0,TODAY()-E107)))</x:f>
      </x:c>
      <x:c r="K107" s="76" t="str">
        <x:f>IF(I107="","",IF(I107=0,"Paid",IF(J107=0,"Current",IF(J107&lt;=30,"1-30 Days",IF(J107&lt;=60,"31-60 Days",IF(J107&lt;=90,"61-90 Days","90+ Days"))))))</x:f>
      </x:c>
      <x:c r="L107" s="76" t="str">
        <x:f>IF(A107="","",IF(I107=0,"Paid",IF(AND(E107&lt;&gt;"",TODAY()&gt;E107),"Overdue","Open")))</x:f>
      </x:c>
      <x:c r="M107" s="14"/>
      <x:c r="N107" s="14"/>
      <x:c r="O107" s="13"/>
      <x:c r="P107" s="13"/>
    </x:row>
    <x:row r="108">
      <x:c r="A108" s="13"/>
      <x:c r="B108" s="13"/>
      <x:c r="C108" s="76" t="str">
        <x:f>IF(B108="","",XLOOKUP(B108,'Lists &amp; COA'!$A$47:$A$145,'Lists &amp; COA'!$B$47:$B$145,"Customer not found"))</x:f>
      </x:c>
      <x:c r="D108" s="14"/>
      <x:c r="E108" s="14"/>
      <x:c r="F108" s="77"/>
      <x:c r="G108" s="78" t="str">
        <x:f>IF(A108="","",SUMIFS('Customer Payments'!$H$7:$H$506,'Customer Payments'!$E$7:$E$506,A108))</x:f>
      </x:c>
      <x:c r="H108" s="77"/>
      <x:c r="I108" s="78" t="str">
        <x:f>IF(F108="","",MAX(0,N(F108)-N(G108)-N(H108)))</x:f>
      </x:c>
      <x:c r="J108" s="76" t="str">
        <x:f>IF(A108="","",IF(OR(I108=0,E108=""),0,MAX(0,TODAY()-E108)))</x:f>
      </x:c>
      <x:c r="K108" s="76" t="str">
        <x:f>IF(I108="","",IF(I108=0,"Paid",IF(J108=0,"Current",IF(J108&lt;=30,"1-30 Days",IF(J108&lt;=60,"31-60 Days",IF(J108&lt;=90,"61-90 Days","90+ Days"))))))</x:f>
      </x:c>
      <x:c r="L108" s="76" t="str">
        <x:f>IF(A108="","",IF(I108=0,"Paid",IF(AND(E108&lt;&gt;"",TODAY()&gt;E108),"Overdue","Open")))</x:f>
      </x:c>
      <x:c r="M108" s="14"/>
      <x:c r="N108" s="14"/>
      <x:c r="O108" s="13"/>
      <x:c r="P108" s="13"/>
    </x:row>
    <x:row r="109">
      <x:c r="A109" s="13"/>
      <x:c r="B109" s="13"/>
      <x:c r="C109" s="76" t="str">
        <x:f>IF(B109="","",XLOOKUP(B109,'Lists &amp; COA'!$A$47:$A$145,'Lists &amp; COA'!$B$47:$B$145,"Customer not found"))</x:f>
      </x:c>
      <x:c r="D109" s="14"/>
      <x:c r="E109" s="14"/>
      <x:c r="F109" s="77"/>
      <x:c r="G109" s="78" t="str">
        <x:f>IF(A109="","",SUMIFS('Customer Payments'!$H$7:$H$506,'Customer Payments'!$E$7:$E$506,A109))</x:f>
      </x:c>
      <x:c r="H109" s="77"/>
      <x:c r="I109" s="78" t="str">
        <x:f>IF(F109="","",MAX(0,N(F109)-N(G109)-N(H109)))</x:f>
      </x:c>
      <x:c r="J109" s="76" t="str">
        <x:f>IF(A109="","",IF(OR(I109=0,E109=""),0,MAX(0,TODAY()-E109)))</x:f>
      </x:c>
      <x:c r="K109" s="76" t="str">
        <x:f>IF(I109="","",IF(I109=0,"Paid",IF(J109=0,"Current",IF(J109&lt;=30,"1-30 Days",IF(J109&lt;=60,"31-60 Days",IF(J109&lt;=90,"61-90 Days","90+ Days"))))))</x:f>
      </x:c>
      <x:c r="L109" s="76" t="str">
        <x:f>IF(A109="","",IF(I109=0,"Paid",IF(AND(E109&lt;&gt;"",TODAY()&gt;E109),"Overdue","Open")))</x:f>
      </x:c>
      <x:c r="M109" s="14"/>
      <x:c r="N109" s="14"/>
      <x:c r="O109" s="13"/>
      <x:c r="P109" s="13"/>
    </x:row>
    <x:row r="110">
      <x:c r="A110" s="13"/>
      <x:c r="B110" s="13"/>
      <x:c r="C110" s="76" t="str">
        <x:f>IF(B110="","",XLOOKUP(B110,'Lists &amp; COA'!$A$47:$A$145,'Lists &amp; COA'!$B$47:$B$145,"Customer not found"))</x:f>
      </x:c>
      <x:c r="D110" s="14"/>
      <x:c r="E110" s="14"/>
      <x:c r="F110" s="77"/>
      <x:c r="G110" s="78" t="str">
        <x:f>IF(A110="","",SUMIFS('Customer Payments'!$H$7:$H$506,'Customer Payments'!$E$7:$E$506,A110))</x:f>
      </x:c>
      <x:c r="H110" s="77"/>
      <x:c r="I110" s="78" t="str">
        <x:f>IF(F110="","",MAX(0,N(F110)-N(G110)-N(H110)))</x:f>
      </x:c>
      <x:c r="J110" s="76" t="str">
        <x:f>IF(A110="","",IF(OR(I110=0,E110=""),0,MAX(0,TODAY()-E110)))</x:f>
      </x:c>
      <x:c r="K110" s="76" t="str">
        <x:f>IF(I110="","",IF(I110=0,"Paid",IF(J110=0,"Current",IF(J110&lt;=30,"1-30 Days",IF(J110&lt;=60,"31-60 Days",IF(J110&lt;=90,"61-90 Days","90+ Days"))))))</x:f>
      </x:c>
      <x:c r="L110" s="76" t="str">
        <x:f>IF(A110="","",IF(I110=0,"Paid",IF(AND(E110&lt;&gt;"",TODAY()&gt;E110),"Overdue","Open")))</x:f>
      </x:c>
      <x:c r="M110" s="14"/>
      <x:c r="N110" s="14"/>
      <x:c r="O110" s="13"/>
      <x:c r="P110" s="13"/>
    </x:row>
    <x:row r="111">
      <x:c r="A111" s="13"/>
      <x:c r="B111" s="13"/>
      <x:c r="C111" s="76" t="str">
        <x:f>IF(B111="","",XLOOKUP(B111,'Lists &amp; COA'!$A$47:$A$145,'Lists &amp; COA'!$B$47:$B$145,"Customer not found"))</x:f>
      </x:c>
      <x:c r="D111" s="14"/>
      <x:c r="E111" s="14"/>
      <x:c r="F111" s="77"/>
      <x:c r="G111" s="78" t="str">
        <x:f>IF(A111="","",SUMIFS('Customer Payments'!$H$7:$H$506,'Customer Payments'!$E$7:$E$506,A111))</x:f>
      </x:c>
      <x:c r="H111" s="77"/>
      <x:c r="I111" s="78" t="str">
        <x:f>IF(F111="","",MAX(0,N(F111)-N(G111)-N(H111)))</x:f>
      </x:c>
      <x:c r="J111" s="76" t="str">
        <x:f>IF(A111="","",IF(OR(I111=0,E111=""),0,MAX(0,TODAY()-E111)))</x:f>
      </x:c>
      <x:c r="K111" s="76" t="str">
        <x:f>IF(I111="","",IF(I111=0,"Paid",IF(J111=0,"Current",IF(J111&lt;=30,"1-30 Days",IF(J111&lt;=60,"31-60 Days",IF(J111&lt;=90,"61-90 Days","90+ Days"))))))</x:f>
      </x:c>
      <x:c r="L111" s="76" t="str">
        <x:f>IF(A111="","",IF(I111=0,"Paid",IF(AND(E111&lt;&gt;"",TODAY()&gt;E111),"Overdue","Open")))</x:f>
      </x:c>
      <x:c r="M111" s="14"/>
      <x:c r="N111" s="14"/>
      <x:c r="O111" s="13"/>
      <x:c r="P111" s="13"/>
    </x:row>
    <x:row r="112">
      <x:c r="A112" s="13"/>
      <x:c r="B112" s="13"/>
      <x:c r="C112" s="76" t="str">
        <x:f>IF(B112="","",XLOOKUP(B112,'Lists &amp; COA'!$A$47:$A$145,'Lists &amp; COA'!$B$47:$B$145,"Customer not found"))</x:f>
      </x:c>
      <x:c r="D112" s="14"/>
      <x:c r="E112" s="14"/>
      <x:c r="F112" s="77"/>
      <x:c r="G112" s="78" t="str">
        <x:f>IF(A112="","",SUMIFS('Customer Payments'!$H$7:$H$506,'Customer Payments'!$E$7:$E$506,A112))</x:f>
      </x:c>
      <x:c r="H112" s="77"/>
      <x:c r="I112" s="78" t="str">
        <x:f>IF(F112="","",MAX(0,N(F112)-N(G112)-N(H112)))</x:f>
      </x:c>
      <x:c r="J112" s="76" t="str">
        <x:f>IF(A112="","",IF(OR(I112=0,E112=""),0,MAX(0,TODAY()-E112)))</x:f>
      </x:c>
      <x:c r="K112" s="76" t="str">
        <x:f>IF(I112="","",IF(I112=0,"Paid",IF(J112=0,"Current",IF(J112&lt;=30,"1-30 Days",IF(J112&lt;=60,"31-60 Days",IF(J112&lt;=90,"61-90 Days","90+ Days"))))))</x:f>
      </x:c>
      <x:c r="L112" s="76" t="str">
        <x:f>IF(A112="","",IF(I112=0,"Paid",IF(AND(E112&lt;&gt;"",TODAY()&gt;E112),"Overdue","Open")))</x:f>
      </x:c>
      <x:c r="M112" s="14"/>
      <x:c r="N112" s="14"/>
      <x:c r="O112" s="13"/>
      <x:c r="P112" s="13"/>
    </x:row>
    <x:row r="113">
      <x:c r="A113" s="13"/>
      <x:c r="B113" s="13"/>
      <x:c r="C113" s="76" t="str">
        <x:f>IF(B113="","",XLOOKUP(B113,'Lists &amp; COA'!$A$47:$A$145,'Lists &amp; COA'!$B$47:$B$145,"Customer not found"))</x:f>
      </x:c>
      <x:c r="D113" s="14"/>
      <x:c r="E113" s="14"/>
      <x:c r="F113" s="77"/>
      <x:c r="G113" s="78" t="str">
        <x:f>IF(A113="","",SUMIFS('Customer Payments'!$H$7:$H$506,'Customer Payments'!$E$7:$E$506,A113))</x:f>
      </x:c>
      <x:c r="H113" s="77"/>
      <x:c r="I113" s="78" t="str">
        <x:f>IF(F113="","",MAX(0,N(F113)-N(G113)-N(H113)))</x:f>
      </x:c>
      <x:c r="J113" s="76" t="str">
        <x:f>IF(A113="","",IF(OR(I113=0,E113=""),0,MAX(0,TODAY()-E113)))</x:f>
      </x:c>
      <x:c r="K113" s="76" t="str">
        <x:f>IF(I113="","",IF(I113=0,"Paid",IF(J113=0,"Current",IF(J113&lt;=30,"1-30 Days",IF(J113&lt;=60,"31-60 Days",IF(J113&lt;=90,"61-90 Days","90+ Days"))))))</x:f>
      </x:c>
      <x:c r="L113" s="76" t="str">
        <x:f>IF(A113="","",IF(I113=0,"Paid",IF(AND(E113&lt;&gt;"",TODAY()&gt;E113),"Overdue","Open")))</x:f>
      </x:c>
      <x:c r="M113" s="14"/>
      <x:c r="N113" s="14"/>
      <x:c r="O113" s="13"/>
      <x:c r="P113" s="13"/>
    </x:row>
    <x:row r="114">
      <x:c r="A114" s="13"/>
      <x:c r="B114" s="13"/>
      <x:c r="C114" s="76" t="str">
        <x:f>IF(B114="","",XLOOKUP(B114,'Lists &amp; COA'!$A$47:$A$145,'Lists &amp; COA'!$B$47:$B$145,"Customer not found"))</x:f>
      </x:c>
      <x:c r="D114" s="14"/>
      <x:c r="E114" s="14"/>
      <x:c r="F114" s="77"/>
      <x:c r="G114" s="78" t="str">
        <x:f>IF(A114="","",SUMIFS('Customer Payments'!$H$7:$H$506,'Customer Payments'!$E$7:$E$506,A114))</x:f>
      </x:c>
      <x:c r="H114" s="77"/>
      <x:c r="I114" s="78" t="str">
        <x:f>IF(F114="","",MAX(0,N(F114)-N(G114)-N(H114)))</x:f>
      </x:c>
      <x:c r="J114" s="76" t="str">
        <x:f>IF(A114="","",IF(OR(I114=0,E114=""),0,MAX(0,TODAY()-E114)))</x:f>
      </x:c>
      <x:c r="K114" s="76" t="str">
        <x:f>IF(I114="","",IF(I114=0,"Paid",IF(J114=0,"Current",IF(J114&lt;=30,"1-30 Days",IF(J114&lt;=60,"31-60 Days",IF(J114&lt;=90,"61-90 Days","90+ Days"))))))</x:f>
      </x:c>
      <x:c r="L114" s="76" t="str">
        <x:f>IF(A114="","",IF(I114=0,"Paid",IF(AND(E114&lt;&gt;"",TODAY()&gt;E114),"Overdue","Open")))</x:f>
      </x:c>
      <x:c r="M114" s="14"/>
      <x:c r="N114" s="14"/>
      <x:c r="O114" s="13"/>
      <x:c r="P114" s="13"/>
    </x:row>
    <x:row r="115">
      <x:c r="A115" s="13"/>
      <x:c r="B115" s="13"/>
      <x:c r="C115" s="76" t="str">
        <x:f>IF(B115="","",XLOOKUP(B115,'Lists &amp; COA'!$A$47:$A$145,'Lists &amp; COA'!$B$47:$B$145,"Customer not found"))</x:f>
      </x:c>
      <x:c r="D115" s="14"/>
      <x:c r="E115" s="14"/>
      <x:c r="F115" s="77"/>
      <x:c r="G115" s="78" t="str">
        <x:f>IF(A115="","",SUMIFS('Customer Payments'!$H$7:$H$506,'Customer Payments'!$E$7:$E$506,A115))</x:f>
      </x:c>
      <x:c r="H115" s="77"/>
      <x:c r="I115" s="78" t="str">
        <x:f>IF(F115="","",MAX(0,N(F115)-N(G115)-N(H115)))</x:f>
      </x:c>
      <x:c r="J115" s="76" t="str">
        <x:f>IF(A115="","",IF(OR(I115=0,E115=""),0,MAX(0,TODAY()-E115)))</x:f>
      </x:c>
      <x:c r="K115" s="76" t="str">
        <x:f>IF(I115="","",IF(I115=0,"Paid",IF(J115=0,"Current",IF(J115&lt;=30,"1-30 Days",IF(J115&lt;=60,"31-60 Days",IF(J115&lt;=90,"61-90 Days","90+ Days"))))))</x:f>
      </x:c>
      <x:c r="L115" s="76" t="str">
        <x:f>IF(A115="","",IF(I115=0,"Paid",IF(AND(E115&lt;&gt;"",TODAY()&gt;E115),"Overdue","Open")))</x:f>
      </x:c>
      <x:c r="M115" s="14"/>
      <x:c r="N115" s="14"/>
      <x:c r="O115" s="13"/>
      <x:c r="P115" s="13"/>
    </x:row>
    <x:row r="116">
      <x:c r="A116" s="13"/>
      <x:c r="B116" s="13"/>
      <x:c r="C116" s="76" t="str">
        <x:f>IF(B116="","",XLOOKUP(B116,'Lists &amp; COA'!$A$47:$A$145,'Lists &amp; COA'!$B$47:$B$145,"Customer not found"))</x:f>
      </x:c>
      <x:c r="D116" s="14"/>
      <x:c r="E116" s="14"/>
      <x:c r="F116" s="77"/>
      <x:c r="G116" s="78" t="str">
        <x:f>IF(A116="","",SUMIFS('Customer Payments'!$H$7:$H$506,'Customer Payments'!$E$7:$E$506,A116))</x:f>
      </x:c>
      <x:c r="H116" s="77"/>
      <x:c r="I116" s="78" t="str">
        <x:f>IF(F116="","",MAX(0,N(F116)-N(G116)-N(H116)))</x:f>
      </x:c>
      <x:c r="J116" s="76" t="str">
        <x:f>IF(A116="","",IF(OR(I116=0,E116=""),0,MAX(0,TODAY()-E116)))</x:f>
      </x:c>
      <x:c r="K116" s="76" t="str">
        <x:f>IF(I116="","",IF(I116=0,"Paid",IF(J116=0,"Current",IF(J116&lt;=30,"1-30 Days",IF(J116&lt;=60,"31-60 Days",IF(J116&lt;=90,"61-90 Days","90+ Days"))))))</x:f>
      </x:c>
      <x:c r="L116" s="76" t="str">
        <x:f>IF(A116="","",IF(I116=0,"Paid",IF(AND(E116&lt;&gt;"",TODAY()&gt;E116),"Overdue","Open")))</x:f>
      </x:c>
      <x:c r="M116" s="14"/>
      <x:c r="N116" s="14"/>
      <x:c r="O116" s="13"/>
      <x:c r="P116" s="13"/>
    </x:row>
    <x:row r="117">
      <x:c r="A117" s="13"/>
      <x:c r="B117" s="13"/>
      <x:c r="C117" s="76" t="str">
        <x:f>IF(B117="","",XLOOKUP(B117,'Lists &amp; COA'!$A$47:$A$145,'Lists &amp; COA'!$B$47:$B$145,"Customer not found"))</x:f>
      </x:c>
      <x:c r="D117" s="14"/>
      <x:c r="E117" s="14"/>
      <x:c r="F117" s="77"/>
      <x:c r="G117" s="78" t="str">
        <x:f>IF(A117="","",SUMIFS('Customer Payments'!$H$7:$H$506,'Customer Payments'!$E$7:$E$506,A117))</x:f>
      </x:c>
      <x:c r="H117" s="77"/>
      <x:c r="I117" s="78" t="str">
        <x:f>IF(F117="","",MAX(0,N(F117)-N(G117)-N(H117)))</x:f>
      </x:c>
      <x:c r="J117" s="76" t="str">
        <x:f>IF(A117="","",IF(OR(I117=0,E117=""),0,MAX(0,TODAY()-E117)))</x:f>
      </x:c>
      <x:c r="K117" s="76" t="str">
        <x:f>IF(I117="","",IF(I117=0,"Paid",IF(J117=0,"Current",IF(J117&lt;=30,"1-30 Days",IF(J117&lt;=60,"31-60 Days",IF(J117&lt;=90,"61-90 Days","90+ Days"))))))</x:f>
      </x:c>
      <x:c r="L117" s="76" t="str">
        <x:f>IF(A117="","",IF(I117=0,"Paid",IF(AND(E117&lt;&gt;"",TODAY()&gt;E117),"Overdue","Open")))</x:f>
      </x:c>
      <x:c r="M117" s="14"/>
      <x:c r="N117" s="14"/>
      <x:c r="O117" s="13"/>
      <x:c r="P117" s="13"/>
    </x:row>
    <x:row r="118">
      <x:c r="A118" s="13"/>
      <x:c r="B118" s="13"/>
      <x:c r="C118" s="76" t="str">
        <x:f>IF(B118="","",XLOOKUP(B118,'Lists &amp; COA'!$A$47:$A$145,'Lists &amp; COA'!$B$47:$B$145,"Customer not found"))</x:f>
      </x:c>
      <x:c r="D118" s="14"/>
      <x:c r="E118" s="14"/>
      <x:c r="F118" s="77"/>
      <x:c r="G118" s="78" t="str">
        <x:f>IF(A118="","",SUMIFS('Customer Payments'!$H$7:$H$506,'Customer Payments'!$E$7:$E$506,A118))</x:f>
      </x:c>
      <x:c r="H118" s="77"/>
      <x:c r="I118" s="78" t="str">
        <x:f>IF(F118="","",MAX(0,N(F118)-N(G118)-N(H118)))</x:f>
      </x:c>
      <x:c r="J118" s="76" t="str">
        <x:f>IF(A118="","",IF(OR(I118=0,E118=""),0,MAX(0,TODAY()-E118)))</x:f>
      </x:c>
      <x:c r="K118" s="76" t="str">
        <x:f>IF(I118="","",IF(I118=0,"Paid",IF(J118=0,"Current",IF(J118&lt;=30,"1-30 Days",IF(J118&lt;=60,"31-60 Days",IF(J118&lt;=90,"61-90 Days","90+ Days"))))))</x:f>
      </x:c>
      <x:c r="L118" s="76" t="str">
        <x:f>IF(A118="","",IF(I118=0,"Paid",IF(AND(E118&lt;&gt;"",TODAY()&gt;E118),"Overdue","Open")))</x:f>
      </x:c>
      <x:c r="M118" s="14"/>
      <x:c r="N118" s="14"/>
      <x:c r="O118" s="13"/>
      <x:c r="P118" s="13"/>
    </x:row>
    <x:row r="119">
      <x:c r="A119" s="13"/>
      <x:c r="B119" s="13"/>
      <x:c r="C119" s="76" t="str">
        <x:f>IF(B119="","",XLOOKUP(B119,'Lists &amp; COA'!$A$47:$A$145,'Lists &amp; COA'!$B$47:$B$145,"Customer not found"))</x:f>
      </x:c>
      <x:c r="D119" s="14"/>
      <x:c r="E119" s="14"/>
      <x:c r="F119" s="77"/>
      <x:c r="G119" s="78" t="str">
        <x:f>IF(A119="","",SUMIFS('Customer Payments'!$H$7:$H$506,'Customer Payments'!$E$7:$E$506,A119))</x:f>
      </x:c>
      <x:c r="H119" s="77"/>
      <x:c r="I119" s="78" t="str">
        <x:f>IF(F119="","",MAX(0,N(F119)-N(G119)-N(H119)))</x:f>
      </x:c>
      <x:c r="J119" s="76" t="str">
        <x:f>IF(A119="","",IF(OR(I119=0,E119=""),0,MAX(0,TODAY()-E119)))</x:f>
      </x:c>
      <x:c r="K119" s="76" t="str">
        <x:f>IF(I119="","",IF(I119=0,"Paid",IF(J119=0,"Current",IF(J119&lt;=30,"1-30 Days",IF(J119&lt;=60,"31-60 Days",IF(J119&lt;=90,"61-90 Days","90+ Days"))))))</x:f>
      </x:c>
      <x:c r="L119" s="76" t="str">
        <x:f>IF(A119="","",IF(I119=0,"Paid",IF(AND(E119&lt;&gt;"",TODAY()&gt;E119),"Overdue","Open")))</x:f>
      </x:c>
      <x:c r="M119" s="14"/>
      <x:c r="N119" s="14"/>
      <x:c r="O119" s="13"/>
      <x:c r="P119" s="13"/>
    </x:row>
    <x:row r="120">
      <x:c r="A120" s="13"/>
      <x:c r="B120" s="13"/>
      <x:c r="C120" s="76" t="str">
        <x:f>IF(B120="","",XLOOKUP(B120,'Lists &amp; COA'!$A$47:$A$145,'Lists &amp; COA'!$B$47:$B$145,"Customer not found"))</x:f>
      </x:c>
      <x:c r="D120" s="14"/>
      <x:c r="E120" s="14"/>
      <x:c r="F120" s="77"/>
      <x:c r="G120" s="78" t="str">
        <x:f>IF(A120="","",SUMIFS('Customer Payments'!$H$7:$H$506,'Customer Payments'!$E$7:$E$506,A120))</x:f>
      </x:c>
      <x:c r="H120" s="77"/>
      <x:c r="I120" s="78" t="str">
        <x:f>IF(F120="","",MAX(0,N(F120)-N(G120)-N(H120)))</x:f>
      </x:c>
      <x:c r="J120" s="76" t="str">
        <x:f>IF(A120="","",IF(OR(I120=0,E120=""),0,MAX(0,TODAY()-E120)))</x:f>
      </x:c>
      <x:c r="K120" s="76" t="str">
        <x:f>IF(I120="","",IF(I120=0,"Paid",IF(J120=0,"Current",IF(J120&lt;=30,"1-30 Days",IF(J120&lt;=60,"31-60 Days",IF(J120&lt;=90,"61-90 Days","90+ Days"))))))</x:f>
      </x:c>
      <x:c r="L120" s="76" t="str">
        <x:f>IF(A120="","",IF(I120=0,"Paid",IF(AND(E120&lt;&gt;"",TODAY()&gt;E120),"Overdue","Open")))</x:f>
      </x:c>
      <x:c r="M120" s="14"/>
      <x:c r="N120" s="14"/>
      <x:c r="O120" s="13"/>
      <x:c r="P120" s="13"/>
    </x:row>
    <x:row r="121">
      <x:c r="A121" s="13"/>
      <x:c r="B121" s="13"/>
      <x:c r="C121" s="76" t="str">
        <x:f>IF(B121="","",XLOOKUP(B121,'Lists &amp; COA'!$A$47:$A$145,'Lists &amp; COA'!$B$47:$B$145,"Customer not found"))</x:f>
      </x:c>
      <x:c r="D121" s="14"/>
      <x:c r="E121" s="14"/>
      <x:c r="F121" s="77"/>
      <x:c r="G121" s="78" t="str">
        <x:f>IF(A121="","",SUMIFS('Customer Payments'!$H$7:$H$506,'Customer Payments'!$E$7:$E$506,A121))</x:f>
      </x:c>
      <x:c r="H121" s="77"/>
      <x:c r="I121" s="78" t="str">
        <x:f>IF(F121="","",MAX(0,N(F121)-N(G121)-N(H121)))</x:f>
      </x:c>
      <x:c r="J121" s="76" t="str">
        <x:f>IF(A121="","",IF(OR(I121=0,E121=""),0,MAX(0,TODAY()-E121)))</x:f>
      </x:c>
      <x:c r="K121" s="76" t="str">
        <x:f>IF(I121="","",IF(I121=0,"Paid",IF(J121=0,"Current",IF(J121&lt;=30,"1-30 Days",IF(J121&lt;=60,"31-60 Days",IF(J121&lt;=90,"61-90 Days","90+ Days"))))))</x:f>
      </x:c>
      <x:c r="L121" s="76" t="str">
        <x:f>IF(A121="","",IF(I121=0,"Paid",IF(AND(E121&lt;&gt;"",TODAY()&gt;E121),"Overdue","Open")))</x:f>
      </x:c>
      <x:c r="M121" s="14"/>
      <x:c r="N121" s="14"/>
      <x:c r="O121" s="13"/>
      <x:c r="P121" s="13"/>
    </x:row>
    <x:row r="122">
      <x:c r="A122" s="13"/>
      <x:c r="B122" s="13"/>
      <x:c r="C122" s="76" t="str">
        <x:f>IF(B122="","",XLOOKUP(B122,'Lists &amp; COA'!$A$47:$A$145,'Lists &amp; COA'!$B$47:$B$145,"Customer not found"))</x:f>
      </x:c>
      <x:c r="D122" s="14"/>
      <x:c r="E122" s="14"/>
      <x:c r="F122" s="77"/>
      <x:c r="G122" s="78" t="str">
        <x:f>IF(A122="","",SUMIFS('Customer Payments'!$H$7:$H$506,'Customer Payments'!$E$7:$E$506,A122))</x:f>
      </x:c>
      <x:c r="H122" s="77"/>
      <x:c r="I122" s="78" t="str">
        <x:f>IF(F122="","",MAX(0,N(F122)-N(G122)-N(H122)))</x:f>
      </x:c>
      <x:c r="J122" s="76" t="str">
        <x:f>IF(A122="","",IF(OR(I122=0,E122=""),0,MAX(0,TODAY()-E122)))</x:f>
      </x:c>
      <x:c r="K122" s="76" t="str">
        <x:f>IF(I122="","",IF(I122=0,"Paid",IF(J122=0,"Current",IF(J122&lt;=30,"1-30 Days",IF(J122&lt;=60,"31-60 Days",IF(J122&lt;=90,"61-90 Days","90+ Days"))))))</x:f>
      </x:c>
      <x:c r="L122" s="76" t="str">
        <x:f>IF(A122="","",IF(I122=0,"Paid",IF(AND(E122&lt;&gt;"",TODAY()&gt;E122),"Overdue","Open")))</x:f>
      </x:c>
      <x:c r="M122" s="14"/>
      <x:c r="N122" s="14"/>
      <x:c r="O122" s="13"/>
      <x:c r="P122" s="13"/>
    </x:row>
    <x:row r="123">
      <x:c r="A123" s="13"/>
      <x:c r="B123" s="13"/>
      <x:c r="C123" s="76" t="str">
        <x:f>IF(B123="","",XLOOKUP(B123,'Lists &amp; COA'!$A$47:$A$145,'Lists &amp; COA'!$B$47:$B$145,"Customer not found"))</x:f>
      </x:c>
      <x:c r="D123" s="14"/>
      <x:c r="E123" s="14"/>
      <x:c r="F123" s="77"/>
      <x:c r="G123" s="78" t="str">
        <x:f>IF(A123="","",SUMIFS('Customer Payments'!$H$7:$H$506,'Customer Payments'!$E$7:$E$506,A123))</x:f>
      </x:c>
      <x:c r="H123" s="77"/>
      <x:c r="I123" s="78" t="str">
        <x:f>IF(F123="","",MAX(0,N(F123)-N(G123)-N(H123)))</x:f>
      </x:c>
      <x:c r="J123" s="76" t="str">
        <x:f>IF(A123="","",IF(OR(I123=0,E123=""),0,MAX(0,TODAY()-E123)))</x:f>
      </x:c>
      <x:c r="K123" s="76" t="str">
        <x:f>IF(I123="","",IF(I123=0,"Paid",IF(J123=0,"Current",IF(J123&lt;=30,"1-30 Days",IF(J123&lt;=60,"31-60 Days",IF(J123&lt;=90,"61-90 Days","90+ Days"))))))</x:f>
      </x:c>
      <x:c r="L123" s="76" t="str">
        <x:f>IF(A123="","",IF(I123=0,"Paid",IF(AND(E123&lt;&gt;"",TODAY()&gt;E123),"Overdue","Open")))</x:f>
      </x:c>
      <x:c r="M123" s="14"/>
      <x:c r="N123" s="14"/>
      <x:c r="O123" s="13"/>
      <x:c r="P123" s="13"/>
    </x:row>
    <x:row r="124">
      <x:c r="A124" s="13"/>
      <x:c r="B124" s="13"/>
      <x:c r="C124" s="76" t="str">
        <x:f>IF(B124="","",XLOOKUP(B124,'Lists &amp; COA'!$A$47:$A$145,'Lists &amp; COA'!$B$47:$B$145,"Customer not found"))</x:f>
      </x:c>
      <x:c r="D124" s="14"/>
      <x:c r="E124" s="14"/>
      <x:c r="F124" s="77"/>
      <x:c r="G124" s="78" t="str">
        <x:f>IF(A124="","",SUMIFS('Customer Payments'!$H$7:$H$506,'Customer Payments'!$E$7:$E$506,A124))</x:f>
      </x:c>
      <x:c r="H124" s="77"/>
      <x:c r="I124" s="78" t="str">
        <x:f>IF(F124="","",MAX(0,N(F124)-N(G124)-N(H124)))</x:f>
      </x:c>
      <x:c r="J124" s="76" t="str">
        <x:f>IF(A124="","",IF(OR(I124=0,E124=""),0,MAX(0,TODAY()-E124)))</x:f>
      </x:c>
      <x:c r="K124" s="76" t="str">
        <x:f>IF(I124="","",IF(I124=0,"Paid",IF(J124=0,"Current",IF(J124&lt;=30,"1-30 Days",IF(J124&lt;=60,"31-60 Days",IF(J124&lt;=90,"61-90 Days","90+ Days"))))))</x:f>
      </x:c>
      <x:c r="L124" s="76" t="str">
        <x:f>IF(A124="","",IF(I124=0,"Paid",IF(AND(E124&lt;&gt;"",TODAY()&gt;E124),"Overdue","Open")))</x:f>
      </x:c>
      <x:c r="M124" s="14"/>
      <x:c r="N124" s="14"/>
      <x:c r="O124" s="13"/>
      <x:c r="P124" s="13"/>
    </x:row>
    <x:row r="125">
      <x:c r="A125" s="13"/>
      <x:c r="B125" s="13"/>
      <x:c r="C125" s="76" t="str">
        <x:f>IF(B125="","",XLOOKUP(B125,'Lists &amp; COA'!$A$47:$A$145,'Lists &amp; COA'!$B$47:$B$145,"Customer not found"))</x:f>
      </x:c>
      <x:c r="D125" s="14"/>
      <x:c r="E125" s="14"/>
      <x:c r="F125" s="77"/>
      <x:c r="G125" s="78" t="str">
        <x:f>IF(A125="","",SUMIFS('Customer Payments'!$H$7:$H$506,'Customer Payments'!$E$7:$E$506,A125))</x:f>
      </x:c>
      <x:c r="H125" s="77"/>
      <x:c r="I125" s="78" t="str">
        <x:f>IF(F125="","",MAX(0,N(F125)-N(G125)-N(H125)))</x:f>
      </x:c>
      <x:c r="J125" s="76" t="str">
        <x:f>IF(A125="","",IF(OR(I125=0,E125=""),0,MAX(0,TODAY()-E125)))</x:f>
      </x:c>
      <x:c r="K125" s="76" t="str">
        <x:f>IF(I125="","",IF(I125=0,"Paid",IF(J125=0,"Current",IF(J125&lt;=30,"1-30 Days",IF(J125&lt;=60,"31-60 Days",IF(J125&lt;=90,"61-90 Days","90+ Days"))))))</x:f>
      </x:c>
      <x:c r="L125" s="76" t="str">
        <x:f>IF(A125="","",IF(I125=0,"Paid",IF(AND(E125&lt;&gt;"",TODAY()&gt;E125),"Overdue","Open")))</x:f>
      </x:c>
      <x:c r="M125" s="14"/>
      <x:c r="N125" s="14"/>
      <x:c r="O125" s="13"/>
      <x:c r="P125" s="13"/>
    </x:row>
    <x:row r="126">
      <x:c r="A126" s="13"/>
      <x:c r="B126" s="13"/>
      <x:c r="C126" s="76" t="str">
        <x:f>IF(B126="","",XLOOKUP(B126,'Lists &amp; COA'!$A$47:$A$145,'Lists &amp; COA'!$B$47:$B$145,"Customer not found"))</x:f>
      </x:c>
      <x:c r="D126" s="14"/>
      <x:c r="E126" s="14"/>
      <x:c r="F126" s="77"/>
      <x:c r="G126" s="78" t="str">
        <x:f>IF(A126="","",SUMIFS('Customer Payments'!$H$7:$H$506,'Customer Payments'!$E$7:$E$506,A126))</x:f>
      </x:c>
      <x:c r="H126" s="77"/>
      <x:c r="I126" s="78" t="str">
        <x:f>IF(F126="","",MAX(0,N(F126)-N(G126)-N(H126)))</x:f>
      </x:c>
      <x:c r="J126" s="76" t="str">
        <x:f>IF(A126="","",IF(OR(I126=0,E126=""),0,MAX(0,TODAY()-E126)))</x:f>
      </x:c>
      <x:c r="K126" s="76" t="str">
        <x:f>IF(I126="","",IF(I126=0,"Paid",IF(J126=0,"Current",IF(J126&lt;=30,"1-30 Days",IF(J126&lt;=60,"31-60 Days",IF(J126&lt;=90,"61-90 Days","90+ Days"))))))</x:f>
      </x:c>
      <x:c r="L126" s="76" t="str">
        <x:f>IF(A126="","",IF(I126=0,"Paid",IF(AND(E126&lt;&gt;"",TODAY()&gt;E126),"Overdue","Open")))</x:f>
      </x:c>
      <x:c r="M126" s="14"/>
      <x:c r="N126" s="14"/>
      <x:c r="O126" s="13"/>
      <x:c r="P126" s="13"/>
    </x:row>
    <x:row r="127">
      <x:c r="A127" s="13"/>
      <x:c r="B127" s="13"/>
      <x:c r="C127" s="76" t="str">
        <x:f>IF(B127="","",XLOOKUP(B127,'Lists &amp; COA'!$A$47:$A$145,'Lists &amp; COA'!$B$47:$B$145,"Customer not found"))</x:f>
      </x:c>
      <x:c r="D127" s="14"/>
      <x:c r="E127" s="14"/>
      <x:c r="F127" s="77"/>
      <x:c r="G127" s="78" t="str">
        <x:f>IF(A127="","",SUMIFS('Customer Payments'!$H$7:$H$506,'Customer Payments'!$E$7:$E$506,A127))</x:f>
      </x:c>
      <x:c r="H127" s="77"/>
      <x:c r="I127" s="78" t="str">
        <x:f>IF(F127="","",MAX(0,N(F127)-N(G127)-N(H127)))</x:f>
      </x:c>
      <x:c r="J127" s="76" t="str">
        <x:f>IF(A127="","",IF(OR(I127=0,E127=""),0,MAX(0,TODAY()-E127)))</x:f>
      </x:c>
      <x:c r="K127" s="76" t="str">
        <x:f>IF(I127="","",IF(I127=0,"Paid",IF(J127=0,"Current",IF(J127&lt;=30,"1-30 Days",IF(J127&lt;=60,"31-60 Days",IF(J127&lt;=90,"61-90 Days","90+ Days"))))))</x:f>
      </x:c>
      <x:c r="L127" s="76" t="str">
        <x:f>IF(A127="","",IF(I127=0,"Paid",IF(AND(E127&lt;&gt;"",TODAY()&gt;E127),"Overdue","Open")))</x:f>
      </x:c>
      <x:c r="M127" s="14"/>
      <x:c r="N127" s="14"/>
      <x:c r="O127" s="13"/>
      <x:c r="P127" s="13"/>
    </x:row>
    <x:row r="128">
      <x:c r="A128" s="13"/>
      <x:c r="B128" s="13"/>
      <x:c r="C128" s="76" t="str">
        <x:f>IF(B128="","",XLOOKUP(B128,'Lists &amp; COA'!$A$47:$A$145,'Lists &amp; COA'!$B$47:$B$145,"Customer not found"))</x:f>
      </x:c>
      <x:c r="D128" s="14"/>
      <x:c r="E128" s="14"/>
      <x:c r="F128" s="77"/>
      <x:c r="G128" s="78" t="str">
        <x:f>IF(A128="","",SUMIFS('Customer Payments'!$H$7:$H$506,'Customer Payments'!$E$7:$E$506,A128))</x:f>
      </x:c>
      <x:c r="H128" s="77"/>
      <x:c r="I128" s="78" t="str">
        <x:f>IF(F128="","",MAX(0,N(F128)-N(G128)-N(H128)))</x:f>
      </x:c>
      <x:c r="J128" s="76" t="str">
        <x:f>IF(A128="","",IF(OR(I128=0,E128=""),0,MAX(0,TODAY()-E128)))</x:f>
      </x:c>
      <x:c r="K128" s="76" t="str">
        <x:f>IF(I128="","",IF(I128=0,"Paid",IF(J128=0,"Current",IF(J128&lt;=30,"1-30 Days",IF(J128&lt;=60,"31-60 Days",IF(J128&lt;=90,"61-90 Days","90+ Days"))))))</x:f>
      </x:c>
      <x:c r="L128" s="76" t="str">
        <x:f>IF(A128="","",IF(I128=0,"Paid",IF(AND(E128&lt;&gt;"",TODAY()&gt;E128),"Overdue","Open")))</x:f>
      </x:c>
      <x:c r="M128" s="14"/>
      <x:c r="N128" s="14"/>
      <x:c r="O128" s="13"/>
      <x:c r="P128" s="13"/>
    </x:row>
    <x:row r="129">
      <x:c r="A129" s="13"/>
      <x:c r="B129" s="13"/>
      <x:c r="C129" s="76" t="str">
        <x:f>IF(B129="","",XLOOKUP(B129,'Lists &amp; COA'!$A$47:$A$145,'Lists &amp; COA'!$B$47:$B$145,"Customer not found"))</x:f>
      </x:c>
      <x:c r="D129" s="14"/>
      <x:c r="E129" s="14"/>
      <x:c r="F129" s="77"/>
      <x:c r="G129" s="78" t="str">
        <x:f>IF(A129="","",SUMIFS('Customer Payments'!$H$7:$H$506,'Customer Payments'!$E$7:$E$506,A129))</x:f>
      </x:c>
      <x:c r="H129" s="77"/>
      <x:c r="I129" s="78" t="str">
        <x:f>IF(F129="","",MAX(0,N(F129)-N(G129)-N(H129)))</x:f>
      </x:c>
      <x:c r="J129" s="76" t="str">
        <x:f>IF(A129="","",IF(OR(I129=0,E129=""),0,MAX(0,TODAY()-E129)))</x:f>
      </x:c>
      <x:c r="K129" s="76" t="str">
        <x:f>IF(I129="","",IF(I129=0,"Paid",IF(J129=0,"Current",IF(J129&lt;=30,"1-30 Days",IF(J129&lt;=60,"31-60 Days",IF(J129&lt;=90,"61-90 Days","90+ Days"))))))</x:f>
      </x:c>
      <x:c r="L129" s="76" t="str">
        <x:f>IF(A129="","",IF(I129=0,"Paid",IF(AND(E129&lt;&gt;"",TODAY()&gt;E129),"Overdue","Open")))</x:f>
      </x:c>
      <x:c r="M129" s="14"/>
      <x:c r="N129" s="14"/>
      <x:c r="O129" s="13"/>
      <x:c r="P129" s="13"/>
    </x:row>
    <x:row r="130">
      <x:c r="A130" s="13"/>
      <x:c r="B130" s="13"/>
      <x:c r="C130" s="76" t="str">
        <x:f>IF(B130="","",XLOOKUP(B130,'Lists &amp; COA'!$A$47:$A$145,'Lists &amp; COA'!$B$47:$B$145,"Customer not found"))</x:f>
      </x:c>
      <x:c r="D130" s="14"/>
      <x:c r="E130" s="14"/>
      <x:c r="F130" s="77"/>
      <x:c r="G130" s="78" t="str">
        <x:f>IF(A130="","",SUMIFS('Customer Payments'!$H$7:$H$506,'Customer Payments'!$E$7:$E$506,A130))</x:f>
      </x:c>
      <x:c r="H130" s="77"/>
      <x:c r="I130" s="78" t="str">
        <x:f>IF(F130="","",MAX(0,N(F130)-N(G130)-N(H130)))</x:f>
      </x:c>
      <x:c r="J130" s="76" t="str">
        <x:f>IF(A130="","",IF(OR(I130=0,E130=""),0,MAX(0,TODAY()-E130)))</x:f>
      </x:c>
      <x:c r="K130" s="76" t="str">
        <x:f>IF(I130="","",IF(I130=0,"Paid",IF(J130=0,"Current",IF(J130&lt;=30,"1-30 Days",IF(J130&lt;=60,"31-60 Days",IF(J130&lt;=90,"61-90 Days","90+ Days"))))))</x:f>
      </x:c>
      <x:c r="L130" s="76" t="str">
        <x:f>IF(A130="","",IF(I130=0,"Paid",IF(AND(E130&lt;&gt;"",TODAY()&gt;E130),"Overdue","Open")))</x:f>
      </x:c>
      <x:c r="M130" s="14"/>
      <x:c r="N130" s="14"/>
      <x:c r="O130" s="13"/>
      <x:c r="P130" s="13"/>
    </x:row>
    <x:row r="131">
      <x:c r="A131" s="13"/>
      <x:c r="B131" s="13"/>
      <x:c r="C131" s="76" t="str">
        <x:f>IF(B131="","",XLOOKUP(B131,'Lists &amp; COA'!$A$47:$A$145,'Lists &amp; COA'!$B$47:$B$145,"Customer not found"))</x:f>
      </x:c>
      <x:c r="D131" s="14"/>
      <x:c r="E131" s="14"/>
      <x:c r="F131" s="77"/>
      <x:c r="G131" s="78" t="str">
        <x:f>IF(A131="","",SUMIFS('Customer Payments'!$H$7:$H$506,'Customer Payments'!$E$7:$E$506,A131))</x:f>
      </x:c>
      <x:c r="H131" s="77"/>
      <x:c r="I131" s="78" t="str">
        <x:f>IF(F131="","",MAX(0,N(F131)-N(G131)-N(H131)))</x:f>
      </x:c>
      <x:c r="J131" s="76" t="str">
        <x:f>IF(A131="","",IF(OR(I131=0,E131=""),0,MAX(0,TODAY()-E131)))</x:f>
      </x:c>
      <x:c r="K131" s="76" t="str">
        <x:f>IF(I131="","",IF(I131=0,"Paid",IF(J131=0,"Current",IF(J131&lt;=30,"1-30 Days",IF(J131&lt;=60,"31-60 Days",IF(J131&lt;=90,"61-90 Days","90+ Days"))))))</x:f>
      </x:c>
      <x:c r="L131" s="76" t="str">
        <x:f>IF(A131="","",IF(I131=0,"Paid",IF(AND(E131&lt;&gt;"",TODAY()&gt;E131),"Overdue","Open")))</x:f>
      </x:c>
      <x:c r="M131" s="14"/>
      <x:c r="N131" s="14"/>
      <x:c r="O131" s="13"/>
      <x:c r="P131" s="13"/>
    </x:row>
    <x:row r="132">
      <x:c r="A132" s="13"/>
      <x:c r="B132" s="13"/>
      <x:c r="C132" s="76" t="str">
        <x:f>IF(B132="","",XLOOKUP(B132,'Lists &amp; COA'!$A$47:$A$145,'Lists &amp; COA'!$B$47:$B$145,"Customer not found"))</x:f>
      </x:c>
      <x:c r="D132" s="14"/>
      <x:c r="E132" s="14"/>
      <x:c r="F132" s="77"/>
      <x:c r="G132" s="78" t="str">
        <x:f>IF(A132="","",SUMIFS('Customer Payments'!$H$7:$H$506,'Customer Payments'!$E$7:$E$506,A132))</x:f>
      </x:c>
      <x:c r="H132" s="77"/>
      <x:c r="I132" s="78" t="str">
        <x:f>IF(F132="","",MAX(0,N(F132)-N(G132)-N(H132)))</x:f>
      </x:c>
      <x:c r="J132" s="76" t="str">
        <x:f>IF(A132="","",IF(OR(I132=0,E132=""),0,MAX(0,TODAY()-E132)))</x:f>
      </x:c>
      <x:c r="K132" s="76" t="str">
        <x:f>IF(I132="","",IF(I132=0,"Paid",IF(J132=0,"Current",IF(J132&lt;=30,"1-30 Days",IF(J132&lt;=60,"31-60 Days",IF(J132&lt;=90,"61-90 Days","90+ Days"))))))</x:f>
      </x:c>
      <x:c r="L132" s="76" t="str">
        <x:f>IF(A132="","",IF(I132=0,"Paid",IF(AND(E132&lt;&gt;"",TODAY()&gt;E132),"Overdue","Open")))</x:f>
      </x:c>
      <x:c r="M132" s="14"/>
      <x:c r="N132" s="14"/>
      <x:c r="O132" s="13"/>
      <x:c r="P132" s="13"/>
    </x:row>
    <x:row r="133">
      <x:c r="A133" s="13"/>
      <x:c r="B133" s="13"/>
      <x:c r="C133" s="76" t="str">
        <x:f>IF(B133="","",XLOOKUP(B133,'Lists &amp; COA'!$A$47:$A$145,'Lists &amp; COA'!$B$47:$B$145,"Customer not found"))</x:f>
      </x:c>
      <x:c r="D133" s="14"/>
      <x:c r="E133" s="14"/>
      <x:c r="F133" s="77"/>
      <x:c r="G133" s="78" t="str">
        <x:f>IF(A133="","",SUMIFS('Customer Payments'!$H$7:$H$506,'Customer Payments'!$E$7:$E$506,A133))</x:f>
      </x:c>
      <x:c r="H133" s="77"/>
      <x:c r="I133" s="78" t="str">
        <x:f>IF(F133="","",MAX(0,N(F133)-N(G133)-N(H133)))</x:f>
      </x:c>
      <x:c r="J133" s="76" t="str">
        <x:f>IF(A133="","",IF(OR(I133=0,E133=""),0,MAX(0,TODAY()-E133)))</x:f>
      </x:c>
      <x:c r="K133" s="76" t="str">
        <x:f>IF(I133="","",IF(I133=0,"Paid",IF(J133=0,"Current",IF(J133&lt;=30,"1-30 Days",IF(J133&lt;=60,"31-60 Days",IF(J133&lt;=90,"61-90 Days","90+ Days"))))))</x:f>
      </x:c>
      <x:c r="L133" s="76" t="str">
        <x:f>IF(A133="","",IF(I133=0,"Paid",IF(AND(E133&lt;&gt;"",TODAY()&gt;E133),"Overdue","Open")))</x:f>
      </x:c>
      <x:c r="M133" s="14"/>
      <x:c r="N133" s="14"/>
      <x:c r="O133" s="13"/>
      <x:c r="P133" s="13"/>
    </x:row>
    <x:row r="134">
      <x:c r="A134" s="13"/>
      <x:c r="B134" s="13"/>
      <x:c r="C134" s="76" t="str">
        <x:f>IF(B134="","",XLOOKUP(B134,'Lists &amp; COA'!$A$47:$A$145,'Lists &amp; COA'!$B$47:$B$145,"Customer not found"))</x:f>
      </x:c>
      <x:c r="D134" s="14"/>
      <x:c r="E134" s="14"/>
      <x:c r="F134" s="77"/>
      <x:c r="G134" s="78" t="str">
        <x:f>IF(A134="","",SUMIFS('Customer Payments'!$H$7:$H$506,'Customer Payments'!$E$7:$E$506,A134))</x:f>
      </x:c>
      <x:c r="H134" s="77"/>
      <x:c r="I134" s="78" t="str">
        <x:f>IF(F134="","",MAX(0,N(F134)-N(G134)-N(H134)))</x:f>
      </x:c>
      <x:c r="J134" s="76" t="str">
        <x:f>IF(A134="","",IF(OR(I134=0,E134=""),0,MAX(0,TODAY()-E134)))</x:f>
      </x:c>
      <x:c r="K134" s="76" t="str">
        <x:f>IF(I134="","",IF(I134=0,"Paid",IF(J134=0,"Current",IF(J134&lt;=30,"1-30 Days",IF(J134&lt;=60,"31-60 Days",IF(J134&lt;=90,"61-90 Days","90+ Days"))))))</x:f>
      </x:c>
      <x:c r="L134" s="76" t="str">
        <x:f>IF(A134="","",IF(I134=0,"Paid",IF(AND(E134&lt;&gt;"",TODAY()&gt;E134),"Overdue","Open")))</x:f>
      </x:c>
      <x:c r="M134" s="14"/>
      <x:c r="N134" s="14"/>
      <x:c r="O134" s="13"/>
      <x:c r="P134" s="13"/>
    </x:row>
    <x:row r="135">
      <x:c r="A135" s="13"/>
      <x:c r="B135" s="13"/>
      <x:c r="C135" s="76" t="str">
        <x:f>IF(B135="","",XLOOKUP(B135,'Lists &amp; COA'!$A$47:$A$145,'Lists &amp; COA'!$B$47:$B$145,"Customer not found"))</x:f>
      </x:c>
      <x:c r="D135" s="14"/>
      <x:c r="E135" s="14"/>
      <x:c r="F135" s="77"/>
      <x:c r="G135" s="78" t="str">
        <x:f>IF(A135="","",SUMIFS('Customer Payments'!$H$7:$H$506,'Customer Payments'!$E$7:$E$506,A135))</x:f>
      </x:c>
      <x:c r="H135" s="77"/>
      <x:c r="I135" s="78" t="str">
        <x:f>IF(F135="","",MAX(0,N(F135)-N(G135)-N(H135)))</x:f>
      </x:c>
      <x:c r="J135" s="76" t="str">
        <x:f>IF(A135="","",IF(OR(I135=0,E135=""),0,MAX(0,TODAY()-E135)))</x:f>
      </x:c>
      <x:c r="K135" s="76" t="str">
        <x:f>IF(I135="","",IF(I135=0,"Paid",IF(J135=0,"Current",IF(J135&lt;=30,"1-30 Days",IF(J135&lt;=60,"31-60 Days",IF(J135&lt;=90,"61-90 Days","90+ Days"))))))</x:f>
      </x:c>
      <x:c r="L135" s="76" t="str">
        <x:f>IF(A135="","",IF(I135=0,"Paid",IF(AND(E135&lt;&gt;"",TODAY()&gt;E135),"Overdue","Open")))</x:f>
      </x:c>
      <x:c r="M135" s="14"/>
      <x:c r="N135" s="14"/>
      <x:c r="O135" s="13"/>
      <x:c r="P135" s="13"/>
    </x:row>
    <x:row r="136">
      <x:c r="A136" s="13"/>
      <x:c r="B136" s="13"/>
      <x:c r="C136" s="76" t="str">
        <x:f>IF(B136="","",XLOOKUP(B136,'Lists &amp; COA'!$A$47:$A$145,'Lists &amp; COA'!$B$47:$B$145,"Customer not found"))</x:f>
      </x:c>
      <x:c r="D136" s="14"/>
      <x:c r="E136" s="14"/>
      <x:c r="F136" s="77"/>
      <x:c r="G136" s="78" t="str">
        <x:f>IF(A136="","",SUMIFS('Customer Payments'!$H$7:$H$506,'Customer Payments'!$E$7:$E$506,A136))</x:f>
      </x:c>
      <x:c r="H136" s="77"/>
      <x:c r="I136" s="78" t="str">
        <x:f>IF(F136="","",MAX(0,N(F136)-N(G136)-N(H136)))</x:f>
      </x:c>
      <x:c r="J136" s="76" t="str">
        <x:f>IF(A136="","",IF(OR(I136=0,E136=""),0,MAX(0,TODAY()-E136)))</x:f>
      </x:c>
      <x:c r="K136" s="76" t="str">
        <x:f>IF(I136="","",IF(I136=0,"Paid",IF(J136=0,"Current",IF(J136&lt;=30,"1-30 Days",IF(J136&lt;=60,"31-60 Days",IF(J136&lt;=90,"61-90 Days","90+ Days"))))))</x:f>
      </x:c>
      <x:c r="L136" s="76" t="str">
        <x:f>IF(A136="","",IF(I136=0,"Paid",IF(AND(E136&lt;&gt;"",TODAY()&gt;E136),"Overdue","Open")))</x:f>
      </x:c>
      <x:c r="M136" s="14"/>
      <x:c r="N136" s="14"/>
      <x:c r="O136" s="13"/>
      <x:c r="P136" s="13"/>
    </x:row>
    <x:row r="137">
      <x:c r="A137" s="13"/>
      <x:c r="B137" s="13"/>
      <x:c r="C137" s="76" t="str">
        <x:f>IF(B137="","",XLOOKUP(B137,'Lists &amp; COA'!$A$47:$A$145,'Lists &amp; COA'!$B$47:$B$145,"Customer not found"))</x:f>
      </x:c>
      <x:c r="D137" s="14"/>
      <x:c r="E137" s="14"/>
      <x:c r="F137" s="77"/>
      <x:c r="G137" s="78" t="str">
        <x:f>IF(A137="","",SUMIFS('Customer Payments'!$H$7:$H$506,'Customer Payments'!$E$7:$E$506,A137))</x:f>
      </x:c>
      <x:c r="H137" s="77"/>
      <x:c r="I137" s="78" t="str">
        <x:f>IF(F137="","",MAX(0,N(F137)-N(G137)-N(H137)))</x:f>
      </x:c>
      <x:c r="J137" s="76" t="str">
        <x:f>IF(A137="","",IF(OR(I137=0,E137=""),0,MAX(0,TODAY()-E137)))</x:f>
      </x:c>
      <x:c r="K137" s="76" t="str">
        <x:f>IF(I137="","",IF(I137=0,"Paid",IF(J137=0,"Current",IF(J137&lt;=30,"1-30 Days",IF(J137&lt;=60,"31-60 Days",IF(J137&lt;=90,"61-90 Days","90+ Days"))))))</x:f>
      </x:c>
      <x:c r="L137" s="76" t="str">
        <x:f>IF(A137="","",IF(I137=0,"Paid",IF(AND(E137&lt;&gt;"",TODAY()&gt;E137),"Overdue","Open")))</x:f>
      </x:c>
      <x:c r="M137" s="14"/>
      <x:c r="N137" s="14"/>
      <x:c r="O137" s="13"/>
      <x:c r="P137" s="13"/>
    </x:row>
    <x:row r="138">
      <x:c r="A138" s="13"/>
      <x:c r="B138" s="13"/>
      <x:c r="C138" s="76" t="str">
        <x:f>IF(B138="","",XLOOKUP(B138,'Lists &amp; COA'!$A$47:$A$145,'Lists &amp; COA'!$B$47:$B$145,"Customer not found"))</x:f>
      </x:c>
      <x:c r="D138" s="14"/>
      <x:c r="E138" s="14"/>
      <x:c r="F138" s="77"/>
      <x:c r="G138" s="78" t="str">
        <x:f>IF(A138="","",SUMIFS('Customer Payments'!$H$7:$H$506,'Customer Payments'!$E$7:$E$506,A138))</x:f>
      </x:c>
      <x:c r="H138" s="77"/>
      <x:c r="I138" s="78" t="str">
        <x:f>IF(F138="","",MAX(0,N(F138)-N(G138)-N(H138)))</x:f>
      </x:c>
      <x:c r="J138" s="76" t="str">
        <x:f>IF(A138="","",IF(OR(I138=0,E138=""),0,MAX(0,TODAY()-E138)))</x:f>
      </x:c>
      <x:c r="K138" s="76" t="str">
        <x:f>IF(I138="","",IF(I138=0,"Paid",IF(J138=0,"Current",IF(J138&lt;=30,"1-30 Days",IF(J138&lt;=60,"31-60 Days",IF(J138&lt;=90,"61-90 Days","90+ Days"))))))</x:f>
      </x:c>
      <x:c r="L138" s="76" t="str">
        <x:f>IF(A138="","",IF(I138=0,"Paid",IF(AND(E138&lt;&gt;"",TODAY()&gt;E138),"Overdue","Open")))</x:f>
      </x:c>
      <x:c r="M138" s="14"/>
      <x:c r="N138" s="14"/>
      <x:c r="O138" s="13"/>
      <x:c r="P138" s="13"/>
    </x:row>
    <x:row r="139">
      <x:c r="A139" s="13"/>
      <x:c r="B139" s="13"/>
      <x:c r="C139" s="76" t="str">
        <x:f>IF(B139="","",XLOOKUP(B139,'Lists &amp; COA'!$A$47:$A$145,'Lists &amp; COA'!$B$47:$B$145,"Customer not found"))</x:f>
      </x:c>
      <x:c r="D139" s="14"/>
      <x:c r="E139" s="14"/>
      <x:c r="F139" s="77"/>
      <x:c r="G139" s="78" t="str">
        <x:f>IF(A139="","",SUMIFS('Customer Payments'!$H$7:$H$506,'Customer Payments'!$E$7:$E$506,A139))</x:f>
      </x:c>
      <x:c r="H139" s="77"/>
      <x:c r="I139" s="78" t="str">
        <x:f>IF(F139="","",MAX(0,N(F139)-N(G139)-N(H139)))</x:f>
      </x:c>
      <x:c r="J139" s="76" t="str">
        <x:f>IF(A139="","",IF(OR(I139=0,E139=""),0,MAX(0,TODAY()-E139)))</x:f>
      </x:c>
      <x:c r="K139" s="76" t="str">
        <x:f>IF(I139="","",IF(I139=0,"Paid",IF(J139=0,"Current",IF(J139&lt;=30,"1-30 Days",IF(J139&lt;=60,"31-60 Days",IF(J139&lt;=90,"61-90 Days","90+ Days"))))))</x:f>
      </x:c>
      <x:c r="L139" s="76" t="str">
        <x:f>IF(A139="","",IF(I139=0,"Paid",IF(AND(E139&lt;&gt;"",TODAY()&gt;E139),"Overdue","Open")))</x:f>
      </x:c>
      <x:c r="M139" s="14"/>
      <x:c r="N139" s="14"/>
      <x:c r="O139" s="13"/>
      <x:c r="P139" s="13"/>
    </x:row>
    <x:row r="140">
      <x:c r="A140" s="13"/>
      <x:c r="B140" s="13"/>
      <x:c r="C140" s="76" t="str">
        <x:f>IF(B140="","",XLOOKUP(B140,'Lists &amp; COA'!$A$47:$A$145,'Lists &amp; COA'!$B$47:$B$145,"Customer not found"))</x:f>
      </x:c>
      <x:c r="D140" s="14"/>
      <x:c r="E140" s="14"/>
      <x:c r="F140" s="77"/>
      <x:c r="G140" s="78" t="str">
        <x:f>IF(A140="","",SUMIFS('Customer Payments'!$H$7:$H$506,'Customer Payments'!$E$7:$E$506,A140))</x:f>
      </x:c>
      <x:c r="H140" s="77"/>
      <x:c r="I140" s="78" t="str">
        <x:f>IF(F140="","",MAX(0,N(F140)-N(G140)-N(H140)))</x:f>
      </x:c>
      <x:c r="J140" s="76" t="str">
        <x:f>IF(A140="","",IF(OR(I140=0,E140=""),0,MAX(0,TODAY()-E140)))</x:f>
      </x:c>
      <x:c r="K140" s="76" t="str">
        <x:f>IF(I140="","",IF(I140=0,"Paid",IF(J140=0,"Current",IF(J140&lt;=30,"1-30 Days",IF(J140&lt;=60,"31-60 Days",IF(J140&lt;=90,"61-90 Days","90+ Days"))))))</x:f>
      </x:c>
      <x:c r="L140" s="76" t="str">
        <x:f>IF(A140="","",IF(I140=0,"Paid",IF(AND(E140&lt;&gt;"",TODAY()&gt;E140),"Overdue","Open")))</x:f>
      </x:c>
      <x:c r="M140" s="14"/>
      <x:c r="N140" s="14"/>
      <x:c r="O140" s="13"/>
      <x:c r="P140" s="13"/>
    </x:row>
    <x:row r="141">
      <x:c r="A141" s="13"/>
      <x:c r="B141" s="13"/>
      <x:c r="C141" s="76" t="str">
        <x:f>IF(B141="","",XLOOKUP(B141,'Lists &amp; COA'!$A$47:$A$145,'Lists &amp; COA'!$B$47:$B$145,"Customer not found"))</x:f>
      </x:c>
      <x:c r="D141" s="14"/>
      <x:c r="E141" s="14"/>
      <x:c r="F141" s="77"/>
      <x:c r="G141" s="78" t="str">
        <x:f>IF(A141="","",SUMIFS('Customer Payments'!$H$7:$H$506,'Customer Payments'!$E$7:$E$506,A141))</x:f>
      </x:c>
      <x:c r="H141" s="77"/>
      <x:c r="I141" s="78" t="str">
        <x:f>IF(F141="","",MAX(0,N(F141)-N(G141)-N(H141)))</x:f>
      </x:c>
      <x:c r="J141" s="76" t="str">
        <x:f>IF(A141="","",IF(OR(I141=0,E141=""),0,MAX(0,TODAY()-E141)))</x:f>
      </x:c>
      <x:c r="K141" s="76" t="str">
        <x:f>IF(I141="","",IF(I141=0,"Paid",IF(J141=0,"Current",IF(J141&lt;=30,"1-30 Days",IF(J141&lt;=60,"31-60 Days",IF(J141&lt;=90,"61-90 Days","90+ Days"))))))</x:f>
      </x:c>
      <x:c r="L141" s="76" t="str">
        <x:f>IF(A141="","",IF(I141=0,"Paid",IF(AND(E141&lt;&gt;"",TODAY()&gt;E141),"Overdue","Open")))</x:f>
      </x:c>
      <x:c r="M141" s="14"/>
      <x:c r="N141" s="14"/>
      <x:c r="O141" s="13"/>
      <x:c r="P141" s="13"/>
    </x:row>
    <x:row r="142">
      <x:c r="A142" s="13"/>
      <x:c r="B142" s="13"/>
      <x:c r="C142" s="76" t="str">
        <x:f>IF(B142="","",XLOOKUP(B142,'Lists &amp; COA'!$A$47:$A$145,'Lists &amp; COA'!$B$47:$B$145,"Customer not found"))</x:f>
      </x:c>
      <x:c r="D142" s="14"/>
      <x:c r="E142" s="14"/>
      <x:c r="F142" s="77"/>
      <x:c r="G142" s="78" t="str">
        <x:f>IF(A142="","",SUMIFS('Customer Payments'!$H$7:$H$506,'Customer Payments'!$E$7:$E$506,A142))</x:f>
      </x:c>
      <x:c r="H142" s="77"/>
      <x:c r="I142" s="78" t="str">
        <x:f>IF(F142="","",MAX(0,N(F142)-N(G142)-N(H142)))</x:f>
      </x:c>
      <x:c r="J142" s="76" t="str">
        <x:f>IF(A142="","",IF(OR(I142=0,E142=""),0,MAX(0,TODAY()-E142)))</x:f>
      </x:c>
      <x:c r="K142" s="76" t="str">
        <x:f>IF(I142="","",IF(I142=0,"Paid",IF(J142=0,"Current",IF(J142&lt;=30,"1-30 Days",IF(J142&lt;=60,"31-60 Days",IF(J142&lt;=90,"61-90 Days","90+ Days"))))))</x:f>
      </x:c>
      <x:c r="L142" s="76" t="str">
        <x:f>IF(A142="","",IF(I142=0,"Paid",IF(AND(E142&lt;&gt;"",TODAY()&gt;E142),"Overdue","Open")))</x:f>
      </x:c>
      <x:c r="M142" s="14"/>
      <x:c r="N142" s="14"/>
      <x:c r="O142" s="13"/>
      <x:c r="P142" s="13"/>
    </x:row>
    <x:row r="143">
      <x:c r="A143" s="13"/>
      <x:c r="B143" s="13"/>
      <x:c r="C143" s="76" t="str">
        <x:f>IF(B143="","",XLOOKUP(B143,'Lists &amp; COA'!$A$47:$A$145,'Lists &amp; COA'!$B$47:$B$145,"Customer not found"))</x:f>
      </x:c>
      <x:c r="D143" s="14"/>
      <x:c r="E143" s="14"/>
      <x:c r="F143" s="77"/>
      <x:c r="G143" s="78" t="str">
        <x:f>IF(A143="","",SUMIFS('Customer Payments'!$H$7:$H$506,'Customer Payments'!$E$7:$E$506,A143))</x:f>
      </x:c>
      <x:c r="H143" s="77"/>
      <x:c r="I143" s="78" t="str">
        <x:f>IF(F143="","",MAX(0,N(F143)-N(G143)-N(H143)))</x:f>
      </x:c>
      <x:c r="J143" s="76" t="str">
        <x:f>IF(A143="","",IF(OR(I143=0,E143=""),0,MAX(0,TODAY()-E143)))</x:f>
      </x:c>
      <x:c r="K143" s="76" t="str">
        <x:f>IF(I143="","",IF(I143=0,"Paid",IF(J143=0,"Current",IF(J143&lt;=30,"1-30 Days",IF(J143&lt;=60,"31-60 Days",IF(J143&lt;=90,"61-90 Days","90+ Days"))))))</x:f>
      </x:c>
      <x:c r="L143" s="76" t="str">
        <x:f>IF(A143="","",IF(I143=0,"Paid",IF(AND(E143&lt;&gt;"",TODAY()&gt;E143),"Overdue","Open")))</x:f>
      </x:c>
      <x:c r="M143" s="14"/>
      <x:c r="N143" s="14"/>
      <x:c r="O143" s="13"/>
      <x:c r="P143" s="13"/>
    </x:row>
    <x:row r="144">
      <x:c r="A144" s="13"/>
      <x:c r="B144" s="13"/>
      <x:c r="C144" s="76" t="str">
        <x:f>IF(B144="","",XLOOKUP(B144,'Lists &amp; COA'!$A$47:$A$145,'Lists &amp; COA'!$B$47:$B$145,"Customer not found"))</x:f>
      </x:c>
      <x:c r="D144" s="14"/>
      <x:c r="E144" s="14"/>
      <x:c r="F144" s="77"/>
      <x:c r="G144" s="78" t="str">
        <x:f>IF(A144="","",SUMIFS('Customer Payments'!$H$7:$H$506,'Customer Payments'!$E$7:$E$506,A144))</x:f>
      </x:c>
      <x:c r="H144" s="77"/>
      <x:c r="I144" s="78" t="str">
        <x:f>IF(F144="","",MAX(0,N(F144)-N(G144)-N(H144)))</x:f>
      </x:c>
      <x:c r="J144" s="76" t="str">
        <x:f>IF(A144="","",IF(OR(I144=0,E144=""),0,MAX(0,TODAY()-E144)))</x:f>
      </x:c>
      <x:c r="K144" s="76" t="str">
        <x:f>IF(I144="","",IF(I144=0,"Paid",IF(J144=0,"Current",IF(J144&lt;=30,"1-30 Days",IF(J144&lt;=60,"31-60 Days",IF(J144&lt;=90,"61-90 Days","90+ Days"))))))</x:f>
      </x:c>
      <x:c r="L144" s="76" t="str">
        <x:f>IF(A144="","",IF(I144=0,"Paid",IF(AND(E144&lt;&gt;"",TODAY()&gt;E144),"Overdue","Open")))</x:f>
      </x:c>
      <x:c r="M144" s="14"/>
      <x:c r="N144" s="14"/>
      <x:c r="O144" s="13"/>
      <x:c r="P144" s="13"/>
    </x:row>
    <x:row r="145">
      <x:c r="A145" s="13"/>
      <x:c r="B145" s="13"/>
      <x:c r="C145" s="76" t="str">
        <x:f>IF(B145="","",XLOOKUP(B145,'Lists &amp; COA'!$A$47:$A$145,'Lists &amp; COA'!$B$47:$B$145,"Customer not found"))</x:f>
      </x:c>
      <x:c r="D145" s="14"/>
      <x:c r="E145" s="14"/>
      <x:c r="F145" s="77"/>
      <x:c r="G145" s="78" t="str">
        <x:f>IF(A145="","",SUMIFS('Customer Payments'!$H$7:$H$506,'Customer Payments'!$E$7:$E$506,A145))</x:f>
      </x:c>
      <x:c r="H145" s="77"/>
      <x:c r="I145" s="78" t="str">
        <x:f>IF(F145="","",MAX(0,N(F145)-N(G145)-N(H145)))</x:f>
      </x:c>
      <x:c r="J145" s="76" t="str">
        <x:f>IF(A145="","",IF(OR(I145=0,E145=""),0,MAX(0,TODAY()-E145)))</x:f>
      </x:c>
      <x:c r="K145" s="76" t="str">
        <x:f>IF(I145="","",IF(I145=0,"Paid",IF(J145=0,"Current",IF(J145&lt;=30,"1-30 Days",IF(J145&lt;=60,"31-60 Days",IF(J145&lt;=90,"61-90 Days","90+ Days"))))))</x:f>
      </x:c>
      <x:c r="L145" s="76" t="str">
        <x:f>IF(A145="","",IF(I145=0,"Paid",IF(AND(E145&lt;&gt;"",TODAY()&gt;E145),"Overdue","Open")))</x:f>
      </x:c>
      <x:c r="M145" s="14"/>
      <x:c r="N145" s="14"/>
      <x:c r="O145" s="13"/>
      <x:c r="P145" s="13"/>
    </x:row>
    <x:row r="146">
      <x:c r="A146" s="13"/>
      <x:c r="B146" s="13"/>
      <x:c r="C146" s="76" t="str">
        <x:f>IF(B146="","",XLOOKUP(B146,'Lists &amp; COA'!$A$47:$A$145,'Lists &amp; COA'!$B$47:$B$145,"Customer not found"))</x:f>
      </x:c>
      <x:c r="D146" s="14"/>
      <x:c r="E146" s="14"/>
      <x:c r="F146" s="77"/>
      <x:c r="G146" s="78" t="str">
        <x:f>IF(A146="","",SUMIFS('Customer Payments'!$H$7:$H$506,'Customer Payments'!$E$7:$E$506,A146))</x:f>
      </x:c>
      <x:c r="H146" s="77"/>
      <x:c r="I146" s="78" t="str">
        <x:f>IF(F146="","",MAX(0,N(F146)-N(G146)-N(H146)))</x:f>
      </x:c>
      <x:c r="J146" s="76" t="str">
        <x:f>IF(A146="","",IF(OR(I146=0,E146=""),0,MAX(0,TODAY()-E146)))</x:f>
      </x:c>
      <x:c r="K146" s="76" t="str">
        <x:f>IF(I146="","",IF(I146=0,"Paid",IF(J146=0,"Current",IF(J146&lt;=30,"1-30 Days",IF(J146&lt;=60,"31-60 Days",IF(J146&lt;=90,"61-90 Days","90+ Days"))))))</x:f>
      </x:c>
      <x:c r="L146" s="76" t="str">
        <x:f>IF(A146="","",IF(I146=0,"Paid",IF(AND(E146&lt;&gt;"",TODAY()&gt;E146),"Overdue","Open")))</x:f>
      </x:c>
      <x:c r="M146" s="14"/>
      <x:c r="N146" s="14"/>
      <x:c r="O146" s="13"/>
      <x:c r="P146" s="13"/>
    </x:row>
    <x:row r="147">
      <x:c r="A147" s="13"/>
      <x:c r="B147" s="13"/>
      <x:c r="C147" s="76" t="str">
        <x:f>IF(B147="","",XLOOKUP(B147,'Lists &amp; COA'!$A$47:$A$145,'Lists &amp; COA'!$B$47:$B$145,"Customer not found"))</x:f>
      </x:c>
      <x:c r="D147" s="14"/>
      <x:c r="E147" s="14"/>
      <x:c r="F147" s="77"/>
      <x:c r="G147" s="78" t="str">
        <x:f>IF(A147="","",SUMIFS('Customer Payments'!$H$7:$H$506,'Customer Payments'!$E$7:$E$506,A147))</x:f>
      </x:c>
      <x:c r="H147" s="77"/>
      <x:c r="I147" s="78" t="str">
        <x:f>IF(F147="","",MAX(0,N(F147)-N(G147)-N(H147)))</x:f>
      </x:c>
      <x:c r="J147" s="76" t="str">
        <x:f>IF(A147="","",IF(OR(I147=0,E147=""),0,MAX(0,TODAY()-E147)))</x:f>
      </x:c>
      <x:c r="K147" s="76" t="str">
        <x:f>IF(I147="","",IF(I147=0,"Paid",IF(J147=0,"Current",IF(J147&lt;=30,"1-30 Days",IF(J147&lt;=60,"31-60 Days",IF(J147&lt;=90,"61-90 Days","90+ Days"))))))</x:f>
      </x:c>
      <x:c r="L147" s="76" t="str">
        <x:f>IF(A147="","",IF(I147=0,"Paid",IF(AND(E147&lt;&gt;"",TODAY()&gt;E147),"Overdue","Open")))</x:f>
      </x:c>
      <x:c r="M147" s="14"/>
      <x:c r="N147" s="14"/>
      <x:c r="O147" s="13"/>
      <x:c r="P147" s="13"/>
    </x:row>
    <x:row r="148">
      <x:c r="A148" s="13"/>
      <x:c r="B148" s="13"/>
      <x:c r="C148" s="76" t="str">
        <x:f>IF(B148="","",XLOOKUP(B148,'Lists &amp; COA'!$A$47:$A$145,'Lists &amp; COA'!$B$47:$B$145,"Customer not found"))</x:f>
      </x:c>
      <x:c r="D148" s="14"/>
      <x:c r="E148" s="14"/>
      <x:c r="F148" s="77"/>
      <x:c r="G148" s="78" t="str">
        <x:f>IF(A148="","",SUMIFS('Customer Payments'!$H$7:$H$506,'Customer Payments'!$E$7:$E$506,A148))</x:f>
      </x:c>
      <x:c r="H148" s="77"/>
      <x:c r="I148" s="78" t="str">
        <x:f>IF(F148="","",MAX(0,N(F148)-N(G148)-N(H148)))</x:f>
      </x:c>
      <x:c r="J148" s="76" t="str">
        <x:f>IF(A148="","",IF(OR(I148=0,E148=""),0,MAX(0,TODAY()-E148)))</x:f>
      </x:c>
      <x:c r="K148" s="76" t="str">
        <x:f>IF(I148="","",IF(I148=0,"Paid",IF(J148=0,"Current",IF(J148&lt;=30,"1-30 Days",IF(J148&lt;=60,"31-60 Days",IF(J148&lt;=90,"61-90 Days","90+ Days"))))))</x:f>
      </x:c>
      <x:c r="L148" s="76" t="str">
        <x:f>IF(A148="","",IF(I148=0,"Paid",IF(AND(E148&lt;&gt;"",TODAY()&gt;E148),"Overdue","Open")))</x:f>
      </x:c>
      <x:c r="M148" s="14"/>
      <x:c r="N148" s="14"/>
      <x:c r="O148" s="13"/>
      <x:c r="P148" s="13"/>
    </x:row>
    <x:row r="149">
      <x:c r="A149" s="13"/>
      <x:c r="B149" s="13"/>
      <x:c r="C149" s="76" t="str">
        <x:f>IF(B149="","",XLOOKUP(B149,'Lists &amp; COA'!$A$47:$A$145,'Lists &amp; COA'!$B$47:$B$145,"Customer not found"))</x:f>
      </x:c>
      <x:c r="D149" s="14"/>
      <x:c r="E149" s="14"/>
      <x:c r="F149" s="77"/>
      <x:c r="G149" s="78" t="str">
        <x:f>IF(A149="","",SUMIFS('Customer Payments'!$H$7:$H$506,'Customer Payments'!$E$7:$E$506,A149))</x:f>
      </x:c>
      <x:c r="H149" s="77"/>
      <x:c r="I149" s="78" t="str">
        <x:f>IF(F149="","",MAX(0,N(F149)-N(G149)-N(H149)))</x:f>
      </x:c>
      <x:c r="J149" s="76" t="str">
        <x:f>IF(A149="","",IF(OR(I149=0,E149=""),0,MAX(0,TODAY()-E149)))</x:f>
      </x:c>
      <x:c r="K149" s="76" t="str">
        <x:f>IF(I149="","",IF(I149=0,"Paid",IF(J149=0,"Current",IF(J149&lt;=30,"1-30 Days",IF(J149&lt;=60,"31-60 Days",IF(J149&lt;=90,"61-90 Days","90+ Days"))))))</x:f>
      </x:c>
      <x:c r="L149" s="76" t="str">
        <x:f>IF(A149="","",IF(I149=0,"Paid",IF(AND(E149&lt;&gt;"",TODAY()&gt;E149),"Overdue","Open")))</x:f>
      </x:c>
      <x:c r="M149" s="14"/>
      <x:c r="N149" s="14"/>
      <x:c r="O149" s="13"/>
      <x:c r="P149" s="13"/>
    </x:row>
    <x:row r="150">
      <x:c r="A150" s="13"/>
      <x:c r="B150" s="13"/>
      <x:c r="C150" s="76" t="str">
        <x:f>IF(B150="","",XLOOKUP(B150,'Lists &amp; COA'!$A$47:$A$145,'Lists &amp; COA'!$B$47:$B$145,"Customer not found"))</x:f>
      </x:c>
      <x:c r="D150" s="14"/>
      <x:c r="E150" s="14"/>
      <x:c r="F150" s="77"/>
      <x:c r="G150" s="78" t="str">
        <x:f>IF(A150="","",SUMIFS('Customer Payments'!$H$7:$H$506,'Customer Payments'!$E$7:$E$506,A150))</x:f>
      </x:c>
      <x:c r="H150" s="77"/>
      <x:c r="I150" s="78" t="str">
        <x:f>IF(F150="","",MAX(0,N(F150)-N(G150)-N(H150)))</x:f>
      </x:c>
      <x:c r="J150" s="76" t="str">
        <x:f>IF(A150="","",IF(OR(I150=0,E150=""),0,MAX(0,TODAY()-E150)))</x:f>
      </x:c>
      <x:c r="K150" s="76" t="str">
        <x:f>IF(I150="","",IF(I150=0,"Paid",IF(J150=0,"Current",IF(J150&lt;=30,"1-30 Days",IF(J150&lt;=60,"31-60 Days",IF(J150&lt;=90,"61-90 Days","90+ Days"))))))</x:f>
      </x:c>
      <x:c r="L150" s="76" t="str">
        <x:f>IF(A150="","",IF(I150=0,"Paid",IF(AND(E150&lt;&gt;"",TODAY()&gt;E150),"Overdue","Open")))</x:f>
      </x:c>
      <x:c r="M150" s="14"/>
      <x:c r="N150" s="14"/>
      <x:c r="O150" s="13"/>
      <x:c r="P150" s="13"/>
    </x:row>
    <x:row r="151">
      <x:c r="A151" s="13"/>
      <x:c r="B151" s="13"/>
      <x:c r="C151" s="76" t="str">
        <x:f>IF(B151="","",XLOOKUP(B151,'Lists &amp; COA'!$A$47:$A$145,'Lists &amp; COA'!$B$47:$B$145,"Customer not found"))</x:f>
      </x:c>
      <x:c r="D151" s="14"/>
      <x:c r="E151" s="14"/>
      <x:c r="F151" s="77"/>
      <x:c r="G151" s="78" t="str">
        <x:f>IF(A151="","",SUMIFS('Customer Payments'!$H$7:$H$506,'Customer Payments'!$E$7:$E$506,A151))</x:f>
      </x:c>
      <x:c r="H151" s="77"/>
      <x:c r="I151" s="78" t="str">
        <x:f>IF(F151="","",MAX(0,N(F151)-N(G151)-N(H151)))</x:f>
      </x:c>
      <x:c r="J151" s="76" t="str">
        <x:f>IF(A151="","",IF(OR(I151=0,E151=""),0,MAX(0,TODAY()-E151)))</x:f>
      </x:c>
      <x:c r="K151" s="76" t="str">
        <x:f>IF(I151="","",IF(I151=0,"Paid",IF(J151=0,"Current",IF(J151&lt;=30,"1-30 Days",IF(J151&lt;=60,"31-60 Days",IF(J151&lt;=90,"61-90 Days","90+ Days"))))))</x:f>
      </x:c>
      <x:c r="L151" s="76" t="str">
        <x:f>IF(A151="","",IF(I151=0,"Paid",IF(AND(E151&lt;&gt;"",TODAY()&gt;E151),"Overdue","Open")))</x:f>
      </x:c>
      <x:c r="M151" s="14"/>
      <x:c r="N151" s="14"/>
      <x:c r="O151" s="13"/>
      <x:c r="P151" s="13"/>
    </x:row>
    <x:row r="152">
      <x:c r="A152" s="13"/>
      <x:c r="B152" s="13"/>
      <x:c r="C152" s="76" t="str">
        <x:f>IF(B152="","",XLOOKUP(B152,'Lists &amp; COA'!$A$47:$A$145,'Lists &amp; COA'!$B$47:$B$145,"Customer not found"))</x:f>
      </x:c>
      <x:c r="D152" s="14"/>
      <x:c r="E152" s="14"/>
      <x:c r="F152" s="77"/>
      <x:c r="G152" s="78" t="str">
        <x:f>IF(A152="","",SUMIFS('Customer Payments'!$H$7:$H$506,'Customer Payments'!$E$7:$E$506,A152))</x:f>
      </x:c>
      <x:c r="H152" s="77"/>
      <x:c r="I152" s="78" t="str">
        <x:f>IF(F152="","",MAX(0,N(F152)-N(G152)-N(H152)))</x:f>
      </x:c>
      <x:c r="J152" s="76" t="str">
        <x:f>IF(A152="","",IF(OR(I152=0,E152=""),0,MAX(0,TODAY()-E152)))</x:f>
      </x:c>
      <x:c r="K152" s="76" t="str">
        <x:f>IF(I152="","",IF(I152=0,"Paid",IF(J152=0,"Current",IF(J152&lt;=30,"1-30 Days",IF(J152&lt;=60,"31-60 Days",IF(J152&lt;=90,"61-90 Days","90+ Days"))))))</x:f>
      </x:c>
      <x:c r="L152" s="76" t="str">
        <x:f>IF(A152="","",IF(I152=0,"Paid",IF(AND(E152&lt;&gt;"",TODAY()&gt;E152),"Overdue","Open")))</x:f>
      </x:c>
      <x:c r="M152" s="14"/>
      <x:c r="N152" s="14"/>
      <x:c r="O152" s="13"/>
      <x:c r="P152" s="13"/>
    </x:row>
    <x:row r="153">
      <x:c r="A153" s="13"/>
      <x:c r="B153" s="13"/>
      <x:c r="C153" s="76" t="str">
        <x:f>IF(B153="","",XLOOKUP(B153,'Lists &amp; COA'!$A$47:$A$145,'Lists &amp; COA'!$B$47:$B$145,"Customer not found"))</x:f>
      </x:c>
      <x:c r="D153" s="14"/>
      <x:c r="E153" s="14"/>
      <x:c r="F153" s="77"/>
      <x:c r="G153" s="78" t="str">
        <x:f>IF(A153="","",SUMIFS('Customer Payments'!$H$7:$H$506,'Customer Payments'!$E$7:$E$506,A153))</x:f>
      </x:c>
      <x:c r="H153" s="77"/>
      <x:c r="I153" s="78" t="str">
        <x:f>IF(F153="","",MAX(0,N(F153)-N(G153)-N(H153)))</x:f>
      </x:c>
      <x:c r="J153" s="76" t="str">
        <x:f>IF(A153="","",IF(OR(I153=0,E153=""),0,MAX(0,TODAY()-E153)))</x:f>
      </x:c>
      <x:c r="K153" s="76" t="str">
        <x:f>IF(I153="","",IF(I153=0,"Paid",IF(J153=0,"Current",IF(J153&lt;=30,"1-30 Days",IF(J153&lt;=60,"31-60 Days",IF(J153&lt;=90,"61-90 Days","90+ Days"))))))</x:f>
      </x:c>
      <x:c r="L153" s="76" t="str">
        <x:f>IF(A153="","",IF(I153=0,"Paid",IF(AND(E153&lt;&gt;"",TODAY()&gt;E153),"Overdue","Open")))</x:f>
      </x:c>
      <x:c r="M153" s="14"/>
      <x:c r="N153" s="14"/>
      <x:c r="O153" s="13"/>
      <x:c r="P153" s="13"/>
    </x:row>
    <x:row r="154">
      <x:c r="A154" s="13"/>
      <x:c r="B154" s="13"/>
      <x:c r="C154" s="76" t="str">
        <x:f>IF(B154="","",XLOOKUP(B154,'Lists &amp; COA'!$A$47:$A$145,'Lists &amp; COA'!$B$47:$B$145,"Customer not found"))</x:f>
      </x:c>
      <x:c r="D154" s="14"/>
      <x:c r="E154" s="14"/>
      <x:c r="F154" s="77"/>
      <x:c r="G154" s="78" t="str">
        <x:f>IF(A154="","",SUMIFS('Customer Payments'!$H$7:$H$506,'Customer Payments'!$E$7:$E$506,A154))</x:f>
      </x:c>
      <x:c r="H154" s="77"/>
      <x:c r="I154" s="78" t="str">
        <x:f>IF(F154="","",MAX(0,N(F154)-N(G154)-N(H154)))</x:f>
      </x:c>
      <x:c r="J154" s="76" t="str">
        <x:f>IF(A154="","",IF(OR(I154=0,E154=""),0,MAX(0,TODAY()-E154)))</x:f>
      </x:c>
      <x:c r="K154" s="76" t="str">
        <x:f>IF(I154="","",IF(I154=0,"Paid",IF(J154=0,"Current",IF(J154&lt;=30,"1-30 Days",IF(J154&lt;=60,"31-60 Days",IF(J154&lt;=90,"61-90 Days","90+ Days"))))))</x:f>
      </x:c>
      <x:c r="L154" s="76" t="str">
        <x:f>IF(A154="","",IF(I154=0,"Paid",IF(AND(E154&lt;&gt;"",TODAY()&gt;E154),"Overdue","Open")))</x:f>
      </x:c>
      <x:c r="M154" s="14"/>
      <x:c r="N154" s="14"/>
      <x:c r="O154" s="13"/>
      <x:c r="P154" s="13"/>
    </x:row>
    <x:row r="155">
      <x:c r="A155" s="13"/>
      <x:c r="B155" s="13"/>
      <x:c r="C155" s="76" t="str">
        <x:f>IF(B155="","",XLOOKUP(B155,'Lists &amp; COA'!$A$47:$A$145,'Lists &amp; COA'!$B$47:$B$145,"Customer not found"))</x:f>
      </x:c>
      <x:c r="D155" s="14"/>
      <x:c r="E155" s="14"/>
      <x:c r="F155" s="77"/>
      <x:c r="G155" s="78" t="str">
        <x:f>IF(A155="","",SUMIFS('Customer Payments'!$H$7:$H$506,'Customer Payments'!$E$7:$E$506,A155))</x:f>
      </x:c>
      <x:c r="H155" s="77"/>
      <x:c r="I155" s="78" t="str">
        <x:f>IF(F155="","",MAX(0,N(F155)-N(G155)-N(H155)))</x:f>
      </x:c>
      <x:c r="J155" s="76" t="str">
        <x:f>IF(A155="","",IF(OR(I155=0,E155=""),0,MAX(0,TODAY()-E155)))</x:f>
      </x:c>
      <x:c r="K155" s="76" t="str">
        <x:f>IF(I155="","",IF(I155=0,"Paid",IF(J155=0,"Current",IF(J155&lt;=30,"1-30 Days",IF(J155&lt;=60,"31-60 Days",IF(J155&lt;=90,"61-90 Days","90+ Days"))))))</x:f>
      </x:c>
      <x:c r="L155" s="76" t="str">
        <x:f>IF(A155="","",IF(I155=0,"Paid",IF(AND(E155&lt;&gt;"",TODAY()&gt;E155),"Overdue","Open")))</x:f>
      </x:c>
      <x:c r="M155" s="14"/>
      <x:c r="N155" s="14"/>
      <x:c r="O155" s="13"/>
      <x:c r="P155" s="13"/>
    </x:row>
    <x:row r="156">
      <x:c r="A156" s="13"/>
      <x:c r="B156" s="13"/>
      <x:c r="C156" s="76" t="str">
        <x:f>IF(B156="","",XLOOKUP(B156,'Lists &amp; COA'!$A$47:$A$145,'Lists &amp; COA'!$B$47:$B$145,"Customer not found"))</x:f>
      </x:c>
      <x:c r="D156" s="14"/>
      <x:c r="E156" s="14"/>
      <x:c r="F156" s="77"/>
      <x:c r="G156" s="78" t="str">
        <x:f>IF(A156="","",SUMIFS('Customer Payments'!$H$7:$H$506,'Customer Payments'!$E$7:$E$506,A156))</x:f>
      </x:c>
      <x:c r="H156" s="77"/>
      <x:c r="I156" s="78" t="str">
        <x:f>IF(F156="","",MAX(0,N(F156)-N(G156)-N(H156)))</x:f>
      </x:c>
      <x:c r="J156" s="76" t="str">
        <x:f>IF(A156="","",IF(OR(I156=0,E156=""),0,MAX(0,TODAY()-E156)))</x:f>
      </x:c>
      <x:c r="K156" s="76" t="str">
        <x:f>IF(I156="","",IF(I156=0,"Paid",IF(J156=0,"Current",IF(J156&lt;=30,"1-30 Days",IF(J156&lt;=60,"31-60 Days",IF(J156&lt;=90,"61-90 Days","90+ Days"))))))</x:f>
      </x:c>
      <x:c r="L156" s="76" t="str">
        <x:f>IF(A156="","",IF(I156=0,"Paid",IF(AND(E156&lt;&gt;"",TODAY()&gt;E156),"Overdue","Open")))</x:f>
      </x:c>
      <x:c r="M156" s="14"/>
      <x:c r="N156" s="14"/>
      <x:c r="O156" s="13"/>
      <x:c r="P156" s="13"/>
    </x:row>
    <x:row r="157">
      <x:c r="A157" s="13"/>
      <x:c r="B157" s="13"/>
      <x:c r="C157" s="76" t="str">
        <x:f>IF(B157="","",XLOOKUP(B157,'Lists &amp; COA'!$A$47:$A$145,'Lists &amp; COA'!$B$47:$B$145,"Customer not found"))</x:f>
      </x:c>
      <x:c r="D157" s="14"/>
      <x:c r="E157" s="14"/>
      <x:c r="F157" s="77"/>
      <x:c r="G157" s="78" t="str">
        <x:f>IF(A157="","",SUMIFS('Customer Payments'!$H$7:$H$506,'Customer Payments'!$E$7:$E$506,A157))</x:f>
      </x:c>
      <x:c r="H157" s="77"/>
      <x:c r="I157" s="78" t="str">
        <x:f>IF(F157="","",MAX(0,N(F157)-N(G157)-N(H157)))</x:f>
      </x:c>
      <x:c r="J157" s="76" t="str">
        <x:f>IF(A157="","",IF(OR(I157=0,E157=""),0,MAX(0,TODAY()-E157)))</x:f>
      </x:c>
      <x:c r="K157" s="76" t="str">
        <x:f>IF(I157="","",IF(I157=0,"Paid",IF(J157=0,"Current",IF(J157&lt;=30,"1-30 Days",IF(J157&lt;=60,"31-60 Days",IF(J157&lt;=90,"61-90 Days","90+ Days"))))))</x:f>
      </x:c>
      <x:c r="L157" s="76" t="str">
        <x:f>IF(A157="","",IF(I157=0,"Paid",IF(AND(E157&lt;&gt;"",TODAY()&gt;E157),"Overdue","Open")))</x:f>
      </x:c>
      <x:c r="M157" s="14"/>
      <x:c r="N157" s="14"/>
      <x:c r="O157" s="13"/>
      <x:c r="P157" s="13"/>
    </x:row>
    <x:row r="158">
      <x:c r="A158" s="13"/>
      <x:c r="B158" s="13"/>
      <x:c r="C158" s="76" t="str">
        <x:f>IF(B158="","",XLOOKUP(B158,'Lists &amp; COA'!$A$47:$A$145,'Lists &amp; COA'!$B$47:$B$145,"Customer not found"))</x:f>
      </x:c>
      <x:c r="D158" s="14"/>
      <x:c r="E158" s="14"/>
      <x:c r="F158" s="77"/>
      <x:c r="G158" s="78" t="str">
        <x:f>IF(A158="","",SUMIFS('Customer Payments'!$H$7:$H$506,'Customer Payments'!$E$7:$E$506,A158))</x:f>
      </x:c>
      <x:c r="H158" s="77"/>
      <x:c r="I158" s="78" t="str">
        <x:f>IF(F158="","",MAX(0,N(F158)-N(G158)-N(H158)))</x:f>
      </x:c>
      <x:c r="J158" s="76" t="str">
        <x:f>IF(A158="","",IF(OR(I158=0,E158=""),0,MAX(0,TODAY()-E158)))</x:f>
      </x:c>
      <x:c r="K158" s="76" t="str">
        <x:f>IF(I158="","",IF(I158=0,"Paid",IF(J158=0,"Current",IF(J158&lt;=30,"1-30 Days",IF(J158&lt;=60,"31-60 Days",IF(J158&lt;=90,"61-90 Days","90+ Days"))))))</x:f>
      </x:c>
      <x:c r="L158" s="76" t="str">
        <x:f>IF(A158="","",IF(I158=0,"Paid",IF(AND(E158&lt;&gt;"",TODAY()&gt;E158),"Overdue","Open")))</x:f>
      </x:c>
      <x:c r="M158" s="14"/>
      <x:c r="N158" s="14"/>
      <x:c r="O158" s="13"/>
      <x:c r="P158" s="13"/>
    </x:row>
    <x:row r="159">
      <x:c r="A159" s="13"/>
      <x:c r="B159" s="13"/>
      <x:c r="C159" s="76" t="str">
        <x:f>IF(B159="","",XLOOKUP(B159,'Lists &amp; COA'!$A$47:$A$145,'Lists &amp; COA'!$B$47:$B$145,"Customer not found"))</x:f>
      </x:c>
      <x:c r="D159" s="14"/>
      <x:c r="E159" s="14"/>
      <x:c r="F159" s="77"/>
      <x:c r="G159" s="78" t="str">
        <x:f>IF(A159="","",SUMIFS('Customer Payments'!$H$7:$H$506,'Customer Payments'!$E$7:$E$506,A159))</x:f>
      </x:c>
      <x:c r="H159" s="77"/>
      <x:c r="I159" s="78" t="str">
        <x:f>IF(F159="","",MAX(0,N(F159)-N(G159)-N(H159)))</x:f>
      </x:c>
      <x:c r="J159" s="76" t="str">
        <x:f>IF(A159="","",IF(OR(I159=0,E159=""),0,MAX(0,TODAY()-E159)))</x:f>
      </x:c>
      <x:c r="K159" s="76" t="str">
        <x:f>IF(I159="","",IF(I159=0,"Paid",IF(J159=0,"Current",IF(J159&lt;=30,"1-30 Days",IF(J159&lt;=60,"31-60 Days",IF(J159&lt;=90,"61-90 Days","90+ Days"))))))</x:f>
      </x:c>
      <x:c r="L159" s="76" t="str">
        <x:f>IF(A159="","",IF(I159=0,"Paid",IF(AND(E159&lt;&gt;"",TODAY()&gt;E159),"Overdue","Open")))</x:f>
      </x:c>
      <x:c r="M159" s="14"/>
      <x:c r="N159" s="14"/>
      <x:c r="O159" s="13"/>
      <x:c r="P159" s="13"/>
    </x:row>
    <x:row r="160">
      <x:c r="A160" s="13"/>
      <x:c r="B160" s="13"/>
      <x:c r="C160" s="76" t="str">
        <x:f>IF(B160="","",XLOOKUP(B160,'Lists &amp; COA'!$A$47:$A$145,'Lists &amp; COA'!$B$47:$B$145,"Customer not found"))</x:f>
      </x:c>
      <x:c r="D160" s="14"/>
      <x:c r="E160" s="14"/>
      <x:c r="F160" s="77"/>
      <x:c r="G160" s="78" t="str">
        <x:f>IF(A160="","",SUMIFS('Customer Payments'!$H$7:$H$506,'Customer Payments'!$E$7:$E$506,A160))</x:f>
      </x:c>
      <x:c r="H160" s="77"/>
      <x:c r="I160" s="78" t="str">
        <x:f>IF(F160="","",MAX(0,N(F160)-N(G160)-N(H160)))</x:f>
      </x:c>
      <x:c r="J160" s="76" t="str">
        <x:f>IF(A160="","",IF(OR(I160=0,E160=""),0,MAX(0,TODAY()-E160)))</x:f>
      </x:c>
      <x:c r="K160" s="76" t="str">
        <x:f>IF(I160="","",IF(I160=0,"Paid",IF(J160=0,"Current",IF(J160&lt;=30,"1-30 Days",IF(J160&lt;=60,"31-60 Days",IF(J160&lt;=90,"61-90 Days","90+ Days"))))))</x:f>
      </x:c>
      <x:c r="L160" s="76" t="str">
        <x:f>IF(A160="","",IF(I160=0,"Paid",IF(AND(E160&lt;&gt;"",TODAY()&gt;E160),"Overdue","Open")))</x:f>
      </x:c>
      <x:c r="M160" s="14"/>
      <x:c r="N160" s="14"/>
      <x:c r="O160" s="13"/>
      <x:c r="P160" s="13"/>
    </x:row>
    <x:row r="161">
      <x:c r="A161" s="13"/>
      <x:c r="B161" s="13"/>
      <x:c r="C161" s="76" t="str">
        <x:f>IF(B161="","",XLOOKUP(B161,'Lists &amp; COA'!$A$47:$A$145,'Lists &amp; COA'!$B$47:$B$145,"Customer not found"))</x:f>
      </x:c>
      <x:c r="D161" s="14"/>
      <x:c r="E161" s="14"/>
      <x:c r="F161" s="77"/>
      <x:c r="G161" s="78" t="str">
        <x:f>IF(A161="","",SUMIFS('Customer Payments'!$H$7:$H$506,'Customer Payments'!$E$7:$E$506,A161))</x:f>
      </x:c>
      <x:c r="H161" s="77"/>
      <x:c r="I161" s="78" t="str">
        <x:f>IF(F161="","",MAX(0,N(F161)-N(G161)-N(H161)))</x:f>
      </x:c>
      <x:c r="J161" s="76" t="str">
        <x:f>IF(A161="","",IF(OR(I161=0,E161=""),0,MAX(0,TODAY()-E161)))</x:f>
      </x:c>
      <x:c r="K161" s="76" t="str">
        <x:f>IF(I161="","",IF(I161=0,"Paid",IF(J161=0,"Current",IF(J161&lt;=30,"1-30 Days",IF(J161&lt;=60,"31-60 Days",IF(J161&lt;=90,"61-90 Days","90+ Days"))))))</x:f>
      </x:c>
      <x:c r="L161" s="76" t="str">
        <x:f>IF(A161="","",IF(I161=0,"Paid",IF(AND(E161&lt;&gt;"",TODAY()&gt;E161),"Overdue","Open")))</x:f>
      </x:c>
      <x:c r="M161" s="14"/>
      <x:c r="N161" s="14"/>
      <x:c r="O161" s="13"/>
      <x:c r="P161" s="13"/>
    </x:row>
    <x:row r="162">
      <x:c r="A162" s="13"/>
      <x:c r="B162" s="13"/>
      <x:c r="C162" s="76" t="str">
        <x:f>IF(B162="","",XLOOKUP(B162,'Lists &amp; COA'!$A$47:$A$145,'Lists &amp; COA'!$B$47:$B$145,"Customer not found"))</x:f>
      </x:c>
      <x:c r="D162" s="14"/>
      <x:c r="E162" s="14"/>
      <x:c r="F162" s="77"/>
      <x:c r="G162" s="78" t="str">
        <x:f>IF(A162="","",SUMIFS('Customer Payments'!$H$7:$H$506,'Customer Payments'!$E$7:$E$506,A162))</x:f>
      </x:c>
      <x:c r="H162" s="77"/>
      <x:c r="I162" s="78" t="str">
        <x:f>IF(F162="","",MAX(0,N(F162)-N(G162)-N(H162)))</x:f>
      </x:c>
      <x:c r="J162" s="76" t="str">
        <x:f>IF(A162="","",IF(OR(I162=0,E162=""),0,MAX(0,TODAY()-E162)))</x:f>
      </x:c>
      <x:c r="K162" s="76" t="str">
        <x:f>IF(I162="","",IF(I162=0,"Paid",IF(J162=0,"Current",IF(J162&lt;=30,"1-30 Days",IF(J162&lt;=60,"31-60 Days",IF(J162&lt;=90,"61-90 Days","90+ Days"))))))</x:f>
      </x:c>
      <x:c r="L162" s="76" t="str">
        <x:f>IF(A162="","",IF(I162=0,"Paid",IF(AND(E162&lt;&gt;"",TODAY()&gt;E162),"Overdue","Open")))</x:f>
      </x:c>
      <x:c r="M162" s="14"/>
      <x:c r="N162" s="14"/>
      <x:c r="O162" s="13"/>
      <x:c r="P162" s="13"/>
    </x:row>
    <x:row r="163">
      <x:c r="A163" s="13"/>
      <x:c r="B163" s="13"/>
      <x:c r="C163" s="76" t="str">
        <x:f>IF(B163="","",XLOOKUP(B163,'Lists &amp; COA'!$A$47:$A$145,'Lists &amp; COA'!$B$47:$B$145,"Customer not found"))</x:f>
      </x:c>
      <x:c r="D163" s="14"/>
      <x:c r="E163" s="14"/>
      <x:c r="F163" s="77"/>
      <x:c r="G163" s="78" t="str">
        <x:f>IF(A163="","",SUMIFS('Customer Payments'!$H$7:$H$506,'Customer Payments'!$E$7:$E$506,A163))</x:f>
      </x:c>
      <x:c r="H163" s="77"/>
      <x:c r="I163" s="78" t="str">
        <x:f>IF(F163="","",MAX(0,N(F163)-N(G163)-N(H163)))</x:f>
      </x:c>
      <x:c r="J163" s="76" t="str">
        <x:f>IF(A163="","",IF(OR(I163=0,E163=""),0,MAX(0,TODAY()-E163)))</x:f>
      </x:c>
      <x:c r="K163" s="76" t="str">
        <x:f>IF(I163="","",IF(I163=0,"Paid",IF(J163=0,"Current",IF(J163&lt;=30,"1-30 Days",IF(J163&lt;=60,"31-60 Days",IF(J163&lt;=90,"61-90 Days","90+ Days"))))))</x:f>
      </x:c>
      <x:c r="L163" s="76" t="str">
        <x:f>IF(A163="","",IF(I163=0,"Paid",IF(AND(E163&lt;&gt;"",TODAY()&gt;E163),"Overdue","Open")))</x:f>
      </x:c>
      <x:c r="M163" s="14"/>
      <x:c r="N163" s="14"/>
      <x:c r="O163" s="13"/>
      <x:c r="P163" s="13"/>
    </x:row>
    <x:row r="164">
      <x:c r="A164" s="13"/>
      <x:c r="B164" s="13"/>
      <x:c r="C164" s="76" t="str">
        <x:f>IF(B164="","",XLOOKUP(B164,'Lists &amp; COA'!$A$47:$A$145,'Lists &amp; COA'!$B$47:$B$145,"Customer not found"))</x:f>
      </x:c>
      <x:c r="D164" s="14"/>
      <x:c r="E164" s="14"/>
      <x:c r="F164" s="77"/>
      <x:c r="G164" s="78" t="str">
        <x:f>IF(A164="","",SUMIFS('Customer Payments'!$H$7:$H$506,'Customer Payments'!$E$7:$E$506,A164))</x:f>
      </x:c>
      <x:c r="H164" s="77"/>
      <x:c r="I164" s="78" t="str">
        <x:f>IF(F164="","",MAX(0,N(F164)-N(G164)-N(H164)))</x:f>
      </x:c>
      <x:c r="J164" s="76" t="str">
        <x:f>IF(A164="","",IF(OR(I164=0,E164=""),0,MAX(0,TODAY()-E164)))</x:f>
      </x:c>
      <x:c r="K164" s="76" t="str">
        <x:f>IF(I164="","",IF(I164=0,"Paid",IF(J164=0,"Current",IF(J164&lt;=30,"1-30 Days",IF(J164&lt;=60,"31-60 Days",IF(J164&lt;=90,"61-90 Days","90+ Days"))))))</x:f>
      </x:c>
      <x:c r="L164" s="76" t="str">
        <x:f>IF(A164="","",IF(I164=0,"Paid",IF(AND(E164&lt;&gt;"",TODAY()&gt;E164),"Overdue","Open")))</x:f>
      </x:c>
      <x:c r="M164" s="14"/>
      <x:c r="N164" s="14"/>
      <x:c r="O164" s="13"/>
      <x:c r="P164" s="13"/>
    </x:row>
    <x:row r="165">
      <x:c r="A165" s="13"/>
      <x:c r="B165" s="13"/>
      <x:c r="C165" s="76" t="str">
        <x:f>IF(B165="","",XLOOKUP(B165,'Lists &amp; COA'!$A$47:$A$145,'Lists &amp; COA'!$B$47:$B$145,"Customer not found"))</x:f>
      </x:c>
      <x:c r="D165" s="14"/>
      <x:c r="E165" s="14"/>
      <x:c r="F165" s="77"/>
      <x:c r="G165" s="78" t="str">
        <x:f>IF(A165="","",SUMIFS('Customer Payments'!$H$7:$H$506,'Customer Payments'!$E$7:$E$506,A165))</x:f>
      </x:c>
      <x:c r="H165" s="77"/>
      <x:c r="I165" s="78" t="str">
        <x:f>IF(F165="","",MAX(0,N(F165)-N(G165)-N(H165)))</x:f>
      </x:c>
      <x:c r="J165" s="76" t="str">
        <x:f>IF(A165="","",IF(OR(I165=0,E165=""),0,MAX(0,TODAY()-E165)))</x:f>
      </x:c>
      <x:c r="K165" s="76" t="str">
        <x:f>IF(I165="","",IF(I165=0,"Paid",IF(J165=0,"Current",IF(J165&lt;=30,"1-30 Days",IF(J165&lt;=60,"31-60 Days",IF(J165&lt;=90,"61-90 Days","90+ Days"))))))</x:f>
      </x:c>
      <x:c r="L165" s="76" t="str">
        <x:f>IF(A165="","",IF(I165=0,"Paid",IF(AND(E165&lt;&gt;"",TODAY()&gt;E165),"Overdue","Open")))</x:f>
      </x:c>
      <x:c r="M165" s="14"/>
      <x:c r="N165" s="14"/>
      <x:c r="O165" s="13"/>
      <x:c r="P165" s="13"/>
    </x:row>
    <x:row r="166">
      <x:c r="A166" s="13"/>
      <x:c r="B166" s="13"/>
      <x:c r="C166" s="76" t="str">
        <x:f>IF(B166="","",XLOOKUP(B166,'Lists &amp; COA'!$A$47:$A$145,'Lists &amp; COA'!$B$47:$B$145,"Customer not found"))</x:f>
      </x:c>
      <x:c r="D166" s="14"/>
      <x:c r="E166" s="14"/>
      <x:c r="F166" s="77"/>
      <x:c r="G166" s="78" t="str">
        <x:f>IF(A166="","",SUMIFS('Customer Payments'!$H$7:$H$506,'Customer Payments'!$E$7:$E$506,A166))</x:f>
      </x:c>
      <x:c r="H166" s="77"/>
      <x:c r="I166" s="78" t="str">
        <x:f>IF(F166="","",MAX(0,N(F166)-N(G166)-N(H166)))</x:f>
      </x:c>
      <x:c r="J166" s="76" t="str">
        <x:f>IF(A166="","",IF(OR(I166=0,E166=""),0,MAX(0,TODAY()-E166)))</x:f>
      </x:c>
      <x:c r="K166" s="76" t="str">
        <x:f>IF(I166="","",IF(I166=0,"Paid",IF(J166=0,"Current",IF(J166&lt;=30,"1-30 Days",IF(J166&lt;=60,"31-60 Days",IF(J166&lt;=90,"61-90 Days","90+ Days"))))))</x:f>
      </x:c>
      <x:c r="L166" s="76" t="str">
        <x:f>IF(A166="","",IF(I166=0,"Paid",IF(AND(E166&lt;&gt;"",TODAY()&gt;E166),"Overdue","Open")))</x:f>
      </x:c>
      <x:c r="M166" s="14"/>
      <x:c r="N166" s="14"/>
      <x:c r="O166" s="13"/>
      <x:c r="P166" s="13"/>
    </x:row>
    <x:row r="167">
      <x:c r="A167" s="13"/>
      <x:c r="B167" s="13"/>
      <x:c r="C167" s="76" t="str">
        <x:f>IF(B167="","",XLOOKUP(B167,'Lists &amp; COA'!$A$47:$A$145,'Lists &amp; COA'!$B$47:$B$145,"Customer not found"))</x:f>
      </x:c>
      <x:c r="D167" s="14"/>
      <x:c r="E167" s="14"/>
      <x:c r="F167" s="77"/>
      <x:c r="G167" s="78" t="str">
        <x:f>IF(A167="","",SUMIFS('Customer Payments'!$H$7:$H$506,'Customer Payments'!$E$7:$E$506,A167))</x:f>
      </x:c>
      <x:c r="H167" s="77"/>
      <x:c r="I167" s="78" t="str">
        <x:f>IF(F167="","",MAX(0,N(F167)-N(G167)-N(H167)))</x:f>
      </x:c>
      <x:c r="J167" s="76" t="str">
        <x:f>IF(A167="","",IF(OR(I167=0,E167=""),0,MAX(0,TODAY()-E167)))</x:f>
      </x:c>
      <x:c r="K167" s="76" t="str">
        <x:f>IF(I167="","",IF(I167=0,"Paid",IF(J167=0,"Current",IF(J167&lt;=30,"1-30 Days",IF(J167&lt;=60,"31-60 Days",IF(J167&lt;=90,"61-90 Days","90+ Days"))))))</x:f>
      </x:c>
      <x:c r="L167" s="76" t="str">
        <x:f>IF(A167="","",IF(I167=0,"Paid",IF(AND(E167&lt;&gt;"",TODAY()&gt;E167),"Overdue","Open")))</x:f>
      </x:c>
      <x:c r="M167" s="14"/>
      <x:c r="N167" s="14"/>
      <x:c r="O167" s="13"/>
      <x:c r="P167" s="13"/>
    </x:row>
    <x:row r="168">
      <x:c r="A168" s="13"/>
      <x:c r="B168" s="13"/>
      <x:c r="C168" s="76" t="str">
        <x:f>IF(B168="","",XLOOKUP(B168,'Lists &amp; COA'!$A$47:$A$145,'Lists &amp; COA'!$B$47:$B$145,"Customer not found"))</x:f>
      </x:c>
      <x:c r="D168" s="14"/>
      <x:c r="E168" s="14"/>
      <x:c r="F168" s="77"/>
      <x:c r="G168" s="78" t="str">
        <x:f>IF(A168="","",SUMIFS('Customer Payments'!$H$7:$H$506,'Customer Payments'!$E$7:$E$506,A168))</x:f>
      </x:c>
      <x:c r="H168" s="77"/>
      <x:c r="I168" s="78" t="str">
        <x:f>IF(F168="","",MAX(0,N(F168)-N(G168)-N(H168)))</x:f>
      </x:c>
      <x:c r="J168" s="76" t="str">
        <x:f>IF(A168="","",IF(OR(I168=0,E168=""),0,MAX(0,TODAY()-E168)))</x:f>
      </x:c>
      <x:c r="K168" s="76" t="str">
        <x:f>IF(I168="","",IF(I168=0,"Paid",IF(J168=0,"Current",IF(J168&lt;=30,"1-30 Days",IF(J168&lt;=60,"31-60 Days",IF(J168&lt;=90,"61-90 Days","90+ Days"))))))</x:f>
      </x:c>
      <x:c r="L168" s="76" t="str">
        <x:f>IF(A168="","",IF(I168=0,"Paid",IF(AND(E168&lt;&gt;"",TODAY()&gt;E168),"Overdue","Open")))</x:f>
      </x:c>
      <x:c r="M168" s="14"/>
      <x:c r="N168" s="14"/>
      <x:c r="O168" s="13"/>
      <x:c r="P168" s="13"/>
    </x:row>
    <x:row r="169">
      <x:c r="A169" s="13"/>
      <x:c r="B169" s="13"/>
      <x:c r="C169" s="76" t="str">
        <x:f>IF(B169="","",XLOOKUP(B169,'Lists &amp; COA'!$A$47:$A$145,'Lists &amp; COA'!$B$47:$B$145,"Customer not found"))</x:f>
      </x:c>
      <x:c r="D169" s="14"/>
      <x:c r="E169" s="14"/>
      <x:c r="F169" s="77"/>
      <x:c r="G169" s="78" t="str">
        <x:f>IF(A169="","",SUMIFS('Customer Payments'!$H$7:$H$506,'Customer Payments'!$E$7:$E$506,A169))</x:f>
      </x:c>
      <x:c r="H169" s="77"/>
      <x:c r="I169" s="78" t="str">
        <x:f>IF(F169="","",MAX(0,N(F169)-N(G169)-N(H169)))</x:f>
      </x:c>
      <x:c r="J169" s="76" t="str">
        <x:f>IF(A169="","",IF(OR(I169=0,E169=""),0,MAX(0,TODAY()-E169)))</x:f>
      </x:c>
      <x:c r="K169" s="76" t="str">
        <x:f>IF(I169="","",IF(I169=0,"Paid",IF(J169=0,"Current",IF(J169&lt;=30,"1-30 Days",IF(J169&lt;=60,"31-60 Days",IF(J169&lt;=90,"61-90 Days","90+ Days"))))))</x:f>
      </x:c>
      <x:c r="L169" s="76" t="str">
        <x:f>IF(A169="","",IF(I169=0,"Paid",IF(AND(E169&lt;&gt;"",TODAY()&gt;E169),"Overdue","Open")))</x:f>
      </x:c>
      <x:c r="M169" s="14"/>
      <x:c r="N169" s="14"/>
      <x:c r="O169" s="13"/>
      <x:c r="P169" s="13"/>
    </x:row>
    <x:row r="170">
      <x:c r="A170" s="13"/>
      <x:c r="B170" s="13"/>
      <x:c r="C170" s="76" t="str">
        <x:f>IF(B170="","",XLOOKUP(B170,'Lists &amp; COA'!$A$47:$A$145,'Lists &amp; COA'!$B$47:$B$145,"Customer not found"))</x:f>
      </x:c>
      <x:c r="D170" s="14"/>
      <x:c r="E170" s="14"/>
      <x:c r="F170" s="77"/>
      <x:c r="G170" s="78" t="str">
        <x:f>IF(A170="","",SUMIFS('Customer Payments'!$H$7:$H$506,'Customer Payments'!$E$7:$E$506,A170))</x:f>
      </x:c>
      <x:c r="H170" s="77"/>
      <x:c r="I170" s="78" t="str">
        <x:f>IF(F170="","",MAX(0,N(F170)-N(G170)-N(H170)))</x:f>
      </x:c>
      <x:c r="J170" s="76" t="str">
        <x:f>IF(A170="","",IF(OR(I170=0,E170=""),0,MAX(0,TODAY()-E170)))</x:f>
      </x:c>
      <x:c r="K170" s="76" t="str">
        <x:f>IF(I170="","",IF(I170=0,"Paid",IF(J170=0,"Current",IF(J170&lt;=30,"1-30 Days",IF(J170&lt;=60,"31-60 Days",IF(J170&lt;=90,"61-90 Days","90+ Days"))))))</x:f>
      </x:c>
      <x:c r="L170" s="76" t="str">
        <x:f>IF(A170="","",IF(I170=0,"Paid",IF(AND(E170&lt;&gt;"",TODAY()&gt;E170),"Overdue","Open")))</x:f>
      </x:c>
      <x:c r="M170" s="14"/>
      <x:c r="N170" s="14"/>
      <x:c r="O170" s="13"/>
      <x:c r="P170" s="13"/>
    </x:row>
    <x:row r="171">
      <x:c r="A171" s="13"/>
      <x:c r="B171" s="13"/>
      <x:c r="C171" s="76" t="str">
        <x:f>IF(B171="","",XLOOKUP(B171,'Lists &amp; COA'!$A$47:$A$145,'Lists &amp; COA'!$B$47:$B$145,"Customer not found"))</x:f>
      </x:c>
      <x:c r="D171" s="14"/>
      <x:c r="E171" s="14"/>
      <x:c r="F171" s="77"/>
      <x:c r="G171" s="78" t="str">
        <x:f>IF(A171="","",SUMIFS('Customer Payments'!$H$7:$H$506,'Customer Payments'!$E$7:$E$506,A171))</x:f>
      </x:c>
      <x:c r="H171" s="77"/>
      <x:c r="I171" s="78" t="str">
        <x:f>IF(F171="","",MAX(0,N(F171)-N(G171)-N(H171)))</x:f>
      </x:c>
      <x:c r="J171" s="76" t="str">
        <x:f>IF(A171="","",IF(OR(I171=0,E171=""),0,MAX(0,TODAY()-E171)))</x:f>
      </x:c>
      <x:c r="K171" s="76" t="str">
        <x:f>IF(I171="","",IF(I171=0,"Paid",IF(J171=0,"Current",IF(J171&lt;=30,"1-30 Days",IF(J171&lt;=60,"31-60 Days",IF(J171&lt;=90,"61-90 Days","90+ Days"))))))</x:f>
      </x:c>
      <x:c r="L171" s="76" t="str">
        <x:f>IF(A171="","",IF(I171=0,"Paid",IF(AND(E171&lt;&gt;"",TODAY()&gt;E171),"Overdue","Open")))</x:f>
      </x:c>
      <x:c r="M171" s="14"/>
      <x:c r="N171" s="14"/>
      <x:c r="O171" s="13"/>
      <x:c r="P171" s="13"/>
    </x:row>
    <x:row r="172">
      <x:c r="A172" s="13"/>
      <x:c r="B172" s="13"/>
      <x:c r="C172" s="76" t="str">
        <x:f>IF(B172="","",XLOOKUP(B172,'Lists &amp; COA'!$A$47:$A$145,'Lists &amp; COA'!$B$47:$B$145,"Customer not found"))</x:f>
      </x:c>
      <x:c r="D172" s="14"/>
      <x:c r="E172" s="14"/>
      <x:c r="F172" s="77"/>
      <x:c r="G172" s="78" t="str">
        <x:f>IF(A172="","",SUMIFS('Customer Payments'!$H$7:$H$506,'Customer Payments'!$E$7:$E$506,A172))</x:f>
      </x:c>
      <x:c r="H172" s="77"/>
      <x:c r="I172" s="78" t="str">
        <x:f>IF(F172="","",MAX(0,N(F172)-N(G172)-N(H172)))</x:f>
      </x:c>
      <x:c r="J172" s="76" t="str">
        <x:f>IF(A172="","",IF(OR(I172=0,E172=""),0,MAX(0,TODAY()-E172)))</x:f>
      </x:c>
      <x:c r="K172" s="76" t="str">
        <x:f>IF(I172="","",IF(I172=0,"Paid",IF(J172=0,"Current",IF(J172&lt;=30,"1-30 Days",IF(J172&lt;=60,"31-60 Days",IF(J172&lt;=90,"61-90 Days","90+ Days"))))))</x:f>
      </x:c>
      <x:c r="L172" s="76" t="str">
        <x:f>IF(A172="","",IF(I172=0,"Paid",IF(AND(E172&lt;&gt;"",TODAY()&gt;E172),"Overdue","Open")))</x:f>
      </x:c>
      <x:c r="M172" s="14"/>
      <x:c r="N172" s="14"/>
      <x:c r="O172" s="13"/>
      <x:c r="P172" s="13"/>
    </x:row>
    <x:row r="173">
      <x:c r="A173" s="13"/>
      <x:c r="B173" s="13"/>
      <x:c r="C173" s="76" t="str">
        <x:f>IF(B173="","",XLOOKUP(B173,'Lists &amp; COA'!$A$47:$A$145,'Lists &amp; COA'!$B$47:$B$145,"Customer not found"))</x:f>
      </x:c>
      <x:c r="D173" s="14"/>
      <x:c r="E173" s="14"/>
      <x:c r="F173" s="77"/>
      <x:c r="G173" s="78" t="str">
        <x:f>IF(A173="","",SUMIFS('Customer Payments'!$H$7:$H$506,'Customer Payments'!$E$7:$E$506,A173))</x:f>
      </x:c>
      <x:c r="H173" s="77"/>
      <x:c r="I173" s="78" t="str">
        <x:f>IF(F173="","",MAX(0,N(F173)-N(G173)-N(H173)))</x:f>
      </x:c>
      <x:c r="J173" s="76" t="str">
        <x:f>IF(A173="","",IF(OR(I173=0,E173=""),0,MAX(0,TODAY()-E173)))</x:f>
      </x:c>
      <x:c r="K173" s="76" t="str">
        <x:f>IF(I173="","",IF(I173=0,"Paid",IF(J173=0,"Current",IF(J173&lt;=30,"1-30 Days",IF(J173&lt;=60,"31-60 Days",IF(J173&lt;=90,"61-90 Days","90+ Days"))))))</x:f>
      </x:c>
      <x:c r="L173" s="76" t="str">
        <x:f>IF(A173="","",IF(I173=0,"Paid",IF(AND(E173&lt;&gt;"",TODAY()&gt;E173),"Overdue","Open")))</x:f>
      </x:c>
      <x:c r="M173" s="14"/>
      <x:c r="N173" s="14"/>
      <x:c r="O173" s="13"/>
      <x:c r="P173" s="13"/>
    </x:row>
    <x:row r="174">
      <x:c r="A174" s="13"/>
      <x:c r="B174" s="13"/>
      <x:c r="C174" s="76" t="str">
        <x:f>IF(B174="","",XLOOKUP(B174,'Lists &amp; COA'!$A$47:$A$145,'Lists &amp; COA'!$B$47:$B$145,"Customer not found"))</x:f>
      </x:c>
      <x:c r="D174" s="14"/>
      <x:c r="E174" s="14"/>
      <x:c r="F174" s="77"/>
      <x:c r="G174" s="78" t="str">
        <x:f>IF(A174="","",SUMIFS('Customer Payments'!$H$7:$H$506,'Customer Payments'!$E$7:$E$506,A174))</x:f>
      </x:c>
      <x:c r="H174" s="77"/>
      <x:c r="I174" s="78" t="str">
        <x:f>IF(F174="","",MAX(0,N(F174)-N(G174)-N(H174)))</x:f>
      </x:c>
      <x:c r="J174" s="76" t="str">
        <x:f>IF(A174="","",IF(OR(I174=0,E174=""),0,MAX(0,TODAY()-E174)))</x:f>
      </x:c>
      <x:c r="K174" s="76" t="str">
        <x:f>IF(I174="","",IF(I174=0,"Paid",IF(J174=0,"Current",IF(J174&lt;=30,"1-30 Days",IF(J174&lt;=60,"31-60 Days",IF(J174&lt;=90,"61-90 Days","90+ Days"))))))</x:f>
      </x:c>
      <x:c r="L174" s="76" t="str">
        <x:f>IF(A174="","",IF(I174=0,"Paid",IF(AND(E174&lt;&gt;"",TODAY()&gt;E174),"Overdue","Open")))</x:f>
      </x:c>
      <x:c r="M174" s="14"/>
      <x:c r="N174" s="14"/>
      <x:c r="O174" s="13"/>
      <x:c r="P174" s="13"/>
    </x:row>
    <x:row r="175">
      <x:c r="A175" s="13"/>
      <x:c r="B175" s="13"/>
      <x:c r="C175" s="76" t="str">
        <x:f>IF(B175="","",XLOOKUP(B175,'Lists &amp; COA'!$A$47:$A$145,'Lists &amp; COA'!$B$47:$B$145,"Customer not found"))</x:f>
      </x:c>
      <x:c r="D175" s="14"/>
      <x:c r="E175" s="14"/>
      <x:c r="F175" s="77"/>
      <x:c r="G175" s="78" t="str">
        <x:f>IF(A175="","",SUMIFS('Customer Payments'!$H$7:$H$506,'Customer Payments'!$E$7:$E$506,A175))</x:f>
      </x:c>
      <x:c r="H175" s="77"/>
      <x:c r="I175" s="78" t="str">
        <x:f>IF(F175="","",MAX(0,N(F175)-N(G175)-N(H175)))</x:f>
      </x:c>
      <x:c r="J175" s="76" t="str">
        <x:f>IF(A175="","",IF(OR(I175=0,E175=""),0,MAX(0,TODAY()-E175)))</x:f>
      </x:c>
      <x:c r="K175" s="76" t="str">
        <x:f>IF(I175="","",IF(I175=0,"Paid",IF(J175=0,"Current",IF(J175&lt;=30,"1-30 Days",IF(J175&lt;=60,"31-60 Days",IF(J175&lt;=90,"61-90 Days","90+ Days"))))))</x:f>
      </x:c>
      <x:c r="L175" s="76" t="str">
        <x:f>IF(A175="","",IF(I175=0,"Paid",IF(AND(E175&lt;&gt;"",TODAY()&gt;E175),"Overdue","Open")))</x:f>
      </x:c>
      <x:c r="M175" s="14"/>
      <x:c r="N175" s="14"/>
      <x:c r="O175" s="13"/>
      <x:c r="P175" s="13"/>
    </x:row>
    <x:row r="176">
      <x:c r="A176" s="13"/>
      <x:c r="B176" s="13"/>
      <x:c r="C176" s="76" t="str">
        <x:f>IF(B176="","",XLOOKUP(B176,'Lists &amp; COA'!$A$47:$A$145,'Lists &amp; COA'!$B$47:$B$145,"Customer not found"))</x:f>
      </x:c>
      <x:c r="D176" s="14"/>
      <x:c r="E176" s="14"/>
      <x:c r="F176" s="77"/>
      <x:c r="G176" s="78" t="str">
        <x:f>IF(A176="","",SUMIFS('Customer Payments'!$H$7:$H$506,'Customer Payments'!$E$7:$E$506,A176))</x:f>
      </x:c>
      <x:c r="H176" s="77"/>
      <x:c r="I176" s="78" t="str">
        <x:f>IF(F176="","",MAX(0,N(F176)-N(G176)-N(H176)))</x:f>
      </x:c>
      <x:c r="J176" s="76" t="str">
        <x:f>IF(A176="","",IF(OR(I176=0,E176=""),0,MAX(0,TODAY()-E176)))</x:f>
      </x:c>
      <x:c r="K176" s="76" t="str">
        <x:f>IF(I176="","",IF(I176=0,"Paid",IF(J176=0,"Current",IF(J176&lt;=30,"1-30 Days",IF(J176&lt;=60,"31-60 Days",IF(J176&lt;=90,"61-90 Days","90+ Days"))))))</x:f>
      </x:c>
      <x:c r="L176" s="76" t="str">
        <x:f>IF(A176="","",IF(I176=0,"Paid",IF(AND(E176&lt;&gt;"",TODAY()&gt;E176),"Overdue","Open")))</x:f>
      </x:c>
      <x:c r="M176" s="14"/>
      <x:c r="N176" s="14"/>
      <x:c r="O176" s="13"/>
      <x:c r="P176" s="13"/>
    </x:row>
    <x:row r="177">
      <x:c r="A177" s="13"/>
      <x:c r="B177" s="13"/>
      <x:c r="C177" s="76" t="str">
        <x:f>IF(B177="","",XLOOKUP(B177,'Lists &amp; COA'!$A$47:$A$145,'Lists &amp; COA'!$B$47:$B$145,"Customer not found"))</x:f>
      </x:c>
      <x:c r="D177" s="14"/>
      <x:c r="E177" s="14"/>
      <x:c r="F177" s="77"/>
      <x:c r="G177" s="78" t="str">
        <x:f>IF(A177="","",SUMIFS('Customer Payments'!$H$7:$H$506,'Customer Payments'!$E$7:$E$506,A177))</x:f>
      </x:c>
      <x:c r="H177" s="77"/>
      <x:c r="I177" s="78" t="str">
        <x:f>IF(F177="","",MAX(0,N(F177)-N(G177)-N(H177)))</x:f>
      </x:c>
      <x:c r="J177" s="76" t="str">
        <x:f>IF(A177="","",IF(OR(I177=0,E177=""),0,MAX(0,TODAY()-E177)))</x:f>
      </x:c>
      <x:c r="K177" s="76" t="str">
        <x:f>IF(I177="","",IF(I177=0,"Paid",IF(J177=0,"Current",IF(J177&lt;=30,"1-30 Days",IF(J177&lt;=60,"31-60 Days",IF(J177&lt;=90,"61-90 Days","90+ Days"))))))</x:f>
      </x:c>
      <x:c r="L177" s="76" t="str">
        <x:f>IF(A177="","",IF(I177=0,"Paid",IF(AND(E177&lt;&gt;"",TODAY()&gt;E177),"Overdue","Open")))</x:f>
      </x:c>
      <x:c r="M177" s="14"/>
      <x:c r="N177" s="14"/>
      <x:c r="O177" s="13"/>
      <x:c r="P177" s="13"/>
    </x:row>
    <x:row r="178">
      <x:c r="A178" s="13"/>
      <x:c r="B178" s="13"/>
      <x:c r="C178" s="76" t="str">
        <x:f>IF(B178="","",XLOOKUP(B178,'Lists &amp; COA'!$A$47:$A$145,'Lists &amp; COA'!$B$47:$B$145,"Customer not found"))</x:f>
      </x:c>
      <x:c r="D178" s="14"/>
      <x:c r="E178" s="14"/>
      <x:c r="F178" s="77"/>
      <x:c r="G178" s="78" t="str">
        <x:f>IF(A178="","",SUMIFS('Customer Payments'!$H$7:$H$506,'Customer Payments'!$E$7:$E$506,A178))</x:f>
      </x:c>
      <x:c r="H178" s="77"/>
      <x:c r="I178" s="78" t="str">
        <x:f>IF(F178="","",MAX(0,N(F178)-N(G178)-N(H178)))</x:f>
      </x:c>
      <x:c r="J178" s="76" t="str">
        <x:f>IF(A178="","",IF(OR(I178=0,E178=""),0,MAX(0,TODAY()-E178)))</x:f>
      </x:c>
      <x:c r="K178" s="76" t="str">
        <x:f>IF(I178="","",IF(I178=0,"Paid",IF(J178=0,"Current",IF(J178&lt;=30,"1-30 Days",IF(J178&lt;=60,"31-60 Days",IF(J178&lt;=90,"61-90 Days","90+ Days"))))))</x:f>
      </x:c>
      <x:c r="L178" s="76" t="str">
        <x:f>IF(A178="","",IF(I178=0,"Paid",IF(AND(E178&lt;&gt;"",TODAY()&gt;E178),"Overdue","Open")))</x:f>
      </x:c>
      <x:c r="M178" s="14"/>
      <x:c r="N178" s="14"/>
      <x:c r="O178" s="13"/>
      <x:c r="P178" s="13"/>
    </x:row>
    <x:row r="179">
      <x:c r="A179" s="13"/>
      <x:c r="B179" s="13"/>
      <x:c r="C179" s="76" t="str">
        <x:f>IF(B179="","",XLOOKUP(B179,'Lists &amp; COA'!$A$47:$A$145,'Lists &amp; COA'!$B$47:$B$145,"Customer not found"))</x:f>
      </x:c>
      <x:c r="D179" s="14"/>
      <x:c r="E179" s="14"/>
      <x:c r="F179" s="77"/>
      <x:c r="G179" s="78" t="str">
        <x:f>IF(A179="","",SUMIFS('Customer Payments'!$H$7:$H$506,'Customer Payments'!$E$7:$E$506,A179))</x:f>
      </x:c>
      <x:c r="H179" s="77"/>
      <x:c r="I179" s="78" t="str">
        <x:f>IF(F179="","",MAX(0,N(F179)-N(G179)-N(H179)))</x:f>
      </x:c>
      <x:c r="J179" s="76" t="str">
        <x:f>IF(A179="","",IF(OR(I179=0,E179=""),0,MAX(0,TODAY()-E179)))</x:f>
      </x:c>
      <x:c r="K179" s="76" t="str">
        <x:f>IF(I179="","",IF(I179=0,"Paid",IF(J179=0,"Current",IF(J179&lt;=30,"1-30 Days",IF(J179&lt;=60,"31-60 Days",IF(J179&lt;=90,"61-90 Days","90+ Days"))))))</x:f>
      </x:c>
      <x:c r="L179" s="76" t="str">
        <x:f>IF(A179="","",IF(I179=0,"Paid",IF(AND(E179&lt;&gt;"",TODAY()&gt;E179),"Overdue","Open")))</x:f>
      </x:c>
      <x:c r="M179" s="14"/>
      <x:c r="N179" s="14"/>
      <x:c r="O179" s="13"/>
      <x:c r="P179" s="13"/>
    </x:row>
    <x:row r="180">
      <x:c r="A180" s="13"/>
      <x:c r="B180" s="13"/>
      <x:c r="C180" s="76" t="str">
        <x:f>IF(B180="","",XLOOKUP(B180,'Lists &amp; COA'!$A$47:$A$145,'Lists &amp; COA'!$B$47:$B$145,"Customer not found"))</x:f>
      </x:c>
      <x:c r="D180" s="14"/>
      <x:c r="E180" s="14"/>
      <x:c r="F180" s="77"/>
      <x:c r="G180" s="78" t="str">
        <x:f>IF(A180="","",SUMIFS('Customer Payments'!$H$7:$H$506,'Customer Payments'!$E$7:$E$506,A180))</x:f>
      </x:c>
      <x:c r="H180" s="77"/>
      <x:c r="I180" s="78" t="str">
        <x:f>IF(F180="","",MAX(0,N(F180)-N(G180)-N(H180)))</x:f>
      </x:c>
      <x:c r="J180" s="76" t="str">
        <x:f>IF(A180="","",IF(OR(I180=0,E180=""),0,MAX(0,TODAY()-E180)))</x:f>
      </x:c>
      <x:c r="K180" s="76" t="str">
        <x:f>IF(I180="","",IF(I180=0,"Paid",IF(J180=0,"Current",IF(J180&lt;=30,"1-30 Days",IF(J180&lt;=60,"31-60 Days",IF(J180&lt;=90,"61-90 Days","90+ Days"))))))</x:f>
      </x:c>
      <x:c r="L180" s="76" t="str">
        <x:f>IF(A180="","",IF(I180=0,"Paid",IF(AND(E180&lt;&gt;"",TODAY()&gt;E180),"Overdue","Open")))</x:f>
      </x:c>
      <x:c r="M180" s="14"/>
      <x:c r="N180" s="14"/>
      <x:c r="O180" s="13"/>
      <x:c r="P180" s="13"/>
    </x:row>
    <x:row r="181">
      <x:c r="A181" s="13"/>
      <x:c r="B181" s="13"/>
      <x:c r="C181" s="76" t="str">
        <x:f>IF(B181="","",XLOOKUP(B181,'Lists &amp; COA'!$A$47:$A$145,'Lists &amp; COA'!$B$47:$B$145,"Customer not found"))</x:f>
      </x:c>
      <x:c r="D181" s="14"/>
      <x:c r="E181" s="14"/>
      <x:c r="F181" s="77"/>
      <x:c r="G181" s="78" t="str">
        <x:f>IF(A181="","",SUMIFS('Customer Payments'!$H$7:$H$506,'Customer Payments'!$E$7:$E$506,A181))</x:f>
      </x:c>
      <x:c r="H181" s="77"/>
      <x:c r="I181" s="78" t="str">
        <x:f>IF(F181="","",MAX(0,N(F181)-N(G181)-N(H181)))</x:f>
      </x:c>
      <x:c r="J181" s="76" t="str">
        <x:f>IF(A181="","",IF(OR(I181=0,E181=""),0,MAX(0,TODAY()-E181)))</x:f>
      </x:c>
      <x:c r="K181" s="76" t="str">
        <x:f>IF(I181="","",IF(I181=0,"Paid",IF(J181=0,"Current",IF(J181&lt;=30,"1-30 Days",IF(J181&lt;=60,"31-60 Days",IF(J181&lt;=90,"61-90 Days","90+ Days"))))))</x:f>
      </x:c>
      <x:c r="L181" s="76" t="str">
        <x:f>IF(A181="","",IF(I181=0,"Paid",IF(AND(E181&lt;&gt;"",TODAY()&gt;E181),"Overdue","Open")))</x:f>
      </x:c>
      <x:c r="M181" s="14"/>
      <x:c r="N181" s="14"/>
      <x:c r="O181" s="13"/>
      <x:c r="P181" s="13"/>
    </x:row>
    <x:row r="182">
      <x:c r="A182" s="13"/>
      <x:c r="B182" s="13"/>
      <x:c r="C182" s="76" t="str">
        <x:f>IF(B182="","",XLOOKUP(B182,'Lists &amp; COA'!$A$47:$A$145,'Lists &amp; COA'!$B$47:$B$145,"Customer not found"))</x:f>
      </x:c>
      <x:c r="D182" s="14"/>
      <x:c r="E182" s="14"/>
      <x:c r="F182" s="77"/>
      <x:c r="G182" s="78" t="str">
        <x:f>IF(A182="","",SUMIFS('Customer Payments'!$H$7:$H$506,'Customer Payments'!$E$7:$E$506,A182))</x:f>
      </x:c>
      <x:c r="H182" s="77"/>
      <x:c r="I182" s="78" t="str">
        <x:f>IF(F182="","",MAX(0,N(F182)-N(G182)-N(H182)))</x:f>
      </x:c>
      <x:c r="J182" s="76" t="str">
        <x:f>IF(A182="","",IF(OR(I182=0,E182=""),0,MAX(0,TODAY()-E182)))</x:f>
      </x:c>
      <x:c r="K182" s="76" t="str">
        <x:f>IF(I182="","",IF(I182=0,"Paid",IF(J182=0,"Current",IF(J182&lt;=30,"1-30 Days",IF(J182&lt;=60,"31-60 Days",IF(J182&lt;=90,"61-90 Days","90+ Days"))))))</x:f>
      </x:c>
      <x:c r="L182" s="76" t="str">
        <x:f>IF(A182="","",IF(I182=0,"Paid",IF(AND(E182&lt;&gt;"",TODAY()&gt;E182),"Overdue","Open")))</x:f>
      </x:c>
      <x:c r="M182" s="14"/>
      <x:c r="N182" s="14"/>
      <x:c r="O182" s="13"/>
      <x:c r="P182" s="13"/>
    </x:row>
    <x:row r="183">
      <x:c r="A183" s="13"/>
      <x:c r="B183" s="13"/>
      <x:c r="C183" s="76" t="str">
        <x:f>IF(B183="","",XLOOKUP(B183,'Lists &amp; COA'!$A$47:$A$145,'Lists &amp; COA'!$B$47:$B$145,"Customer not found"))</x:f>
      </x:c>
      <x:c r="D183" s="14"/>
      <x:c r="E183" s="14"/>
      <x:c r="F183" s="77"/>
      <x:c r="G183" s="78" t="str">
        <x:f>IF(A183="","",SUMIFS('Customer Payments'!$H$7:$H$506,'Customer Payments'!$E$7:$E$506,A183))</x:f>
      </x:c>
      <x:c r="H183" s="77"/>
      <x:c r="I183" s="78" t="str">
        <x:f>IF(F183="","",MAX(0,N(F183)-N(G183)-N(H183)))</x:f>
      </x:c>
      <x:c r="J183" s="76" t="str">
        <x:f>IF(A183="","",IF(OR(I183=0,E183=""),0,MAX(0,TODAY()-E183)))</x:f>
      </x:c>
      <x:c r="K183" s="76" t="str">
        <x:f>IF(I183="","",IF(I183=0,"Paid",IF(J183=0,"Current",IF(J183&lt;=30,"1-30 Days",IF(J183&lt;=60,"31-60 Days",IF(J183&lt;=90,"61-90 Days","90+ Days"))))))</x:f>
      </x:c>
      <x:c r="L183" s="76" t="str">
        <x:f>IF(A183="","",IF(I183=0,"Paid",IF(AND(E183&lt;&gt;"",TODAY()&gt;E183),"Overdue","Open")))</x:f>
      </x:c>
      <x:c r="M183" s="14"/>
      <x:c r="N183" s="14"/>
      <x:c r="O183" s="13"/>
      <x:c r="P183" s="13"/>
    </x:row>
    <x:row r="184">
      <x:c r="A184" s="13"/>
      <x:c r="B184" s="13"/>
      <x:c r="C184" s="76" t="str">
        <x:f>IF(B184="","",XLOOKUP(B184,'Lists &amp; COA'!$A$47:$A$145,'Lists &amp; COA'!$B$47:$B$145,"Customer not found"))</x:f>
      </x:c>
      <x:c r="D184" s="14"/>
      <x:c r="E184" s="14"/>
      <x:c r="F184" s="77"/>
      <x:c r="G184" s="78" t="str">
        <x:f>IF(A184="","",SUMIFS('Customer Payments'!$H$7:$H$506,'Customer Payments'!$E$7:$E$506,A184))</x:f>
      </x:c>
      <x:c r="H184" s="77"/>
      <x:c r="I184" s="78" t="str">
        <x:f>IF(F184="","",MAX(0,N(F184)-N(G184)-N(H184)))</x:f>
      </x:c>
      <x:c r="J184" s="76" t="str">
        <x:f>IF(A184="","",IF(OR(I184=0,E184=""),0,MAX(0,TODAY()-E184)))</x:f>
      </x:c>
      <x:c r="K184" s="76" t="str">
        <x:f>IF(I184="","",IF(I184=0,"Paid",IF(J184=0,"Current",IF(J184&lt;=30,"1-30 Days",IF(J184&lt;=60,"31-60 Days",IF(J184&lt;=90,"61-90 Days","90+ Days"))))))</x:f>
      </x:c>
      <x:c r="L184" s="76" t="str">
        <x:f>IF(A184="","",IF(I184=0,"Paid",IF(AND(E184&lt;&gt;"",TODAY()&gt;E184),"Overdue","Open")))</x:f>
      </x:c>
      <x:c r="M184" s="14"/>
      <x:c r="N184" s="14"/>
      <x:c r="O184" s="13"/>
      <x:c r="P184" s="13"/>
    </x:row>
    <x:row r="185">
      <x:c r="A185" s="13"/>
      <x:c r="B185" s="13"/>
      <x:c r="C185" s="76" t="str">
        <x:f>IF(B185="","",XLOOKUP(B185,'Lists &amp; COA'!$A$47:$A$145,'Lists &amp; COA'!$B$47:$B$145,"Customer not found"))</x:f>
      </x:c>
      <x:c r="D185" s="14"/>
      <x:c r="E185" s="14"/>
      <x:c r="F185" s="77"/>
      <x:c r="G185" s="78" t="str">
        <x:f>IF(A185="","",SUMIFS('Customer Payments'!$H$7:$H$506,'Customer Payments'!$E$7:$E$506,A185))</x:f>
      </x:c>
      <x:c r="H185" s="77"/>
      <x:c r="I185" s="78" t="str">
        <x:f>IF(F185="","",MAX(0,N(F185)-N(G185)-N(H185)))</x:f>
      </x:c>
      <x:c r="J185" s="76" t="str">
        <x:f>IF(A185="","",IF(OR(I185=0,E185=""),0,MAX(0,TODAY()-E185)))</x:f>
      </x:c>
      <x:c r="K185" s="76" t="str">
        <x:f>IF(I185="","",IF(I185=0,"Paid",IF(J185=0,"Current",IF(J185&lt;=30,"1-30 Days",IF(J185&lt;=60,"31-60 Days",IF(J185&lt;=90,"61-90 Days","90+ Days"))))))</x:f>
      </x:c>
      <x:c r="L185" s="76" t="str">
        <x:f>IF(A185="","",IF(I185=0,"Paid",IF(AND(E185&lt;&gt;"",TODAY()&gt;E185),"Overdue","Open")))</x:f>
      </x:c>
      <x:c r="M185" s="14"/>
      <x:c r="N185" s="14"/>
      <x:c r="O185" s="13"/>
      <x:c r="P185" s="13"/>
    </x:row>
    <x:row r="186">
      <x:c r="A186" s="13"/>
      <x:c r="B186" s="13"/>
      <x:c r="C186" s="76" t="str">
        <x:f>IF(B186="","",XLOOKUP(B186,'Lists &amp; COA'!$A$47:$A$145,'Lists &amp; COA'!$B$47:$B$145,"Customer not found"))</x:f>
      </x:c>
      <x:c r="D186" s="14"/>
      <x:c r="E186" s="14"/>
      <x:c r="F186" s="77"/>
      <x:c r="G186" s="78" t="str">
        <x:f>IF(A186="","",SUMIFS('Customer Payments'!$H$7:$H$506,'Customer Payments'!$E$7:$E$506,A186))</x:f>
      </x:c>
      <x:c r="H186" s="77"/>
      <x:c r="I186" s="78" t="str">
        <x:f>IF(F186="","",MAX(0,N(F186)-N(G186)-N(H186)))</x:f>
      </x:c>
      <x:c r="J186" s="76" t="str">
        <x:f>IF(A186="","",IF(OR(I186=0,E186=""),0,MAX(0,TODAY()-E186)))</x:f>
      </x:c>
      <x:c r="K186" s="76" t="str">
        <x:f>IF(I186="","",IF(I186=0,"Paid",IF(J186=0,"Current",IF(J186&lt;=30,"1-30 Days",IF(J186&lt;=60,"31-60 Days",IF(J186&lt;=90,"61-90 Days","90+ Days"))))))</x:f>
      </x:c>
      <x:c r="L186" s="76" t="str">
        <x:f>IF(A186="","",IF(I186=0,"Paid",IF(AND(E186&lt;&gt;"",TODAY()&gt;E186),"Overdue","Open")))</x:f>
      </x:c>
      <x:c r="M186" s="14"/>
      <x:c r="N186" s="14"/>
      <x:c r="O186" s="13"/>
      <x:c r="P186" s="13"/>
    </x:row>
    <x:row r="187">
      <x:c r="A187" s="13"/>
      <x:c r="B187" s="13"/>
      <x:c r="C187" s="76" t="str">
        <x:f>IF(B187="","",XLOOKUP(B187,'Lists &amp; COA'!$A$47:$A$145,'Lists &amp; COA'!$B$47:$B$145,"Customer not found"))</x:f>
      </x:c>
      <x:c r="D187" s="14"/>
      <x:c r="E187" s="14"/>
      <x:c r="F187" s="77"/>
      <x:c r="G187" s="78" t="str">
        <x:f>IF(A187="","",SUMIFS('Customer Payments'!$H$7:$H$506,'Customer Payments'!$E$7:$E$506,A187))</x:f>
      </x:c>
      <x:c r="H187" s="77"/>
      <x:c r="I187" s="78" t="str">
        <x:f>IF(F187="","",MAX(0,N(F187)-N(G187)-N(H187)))</x:f>
      </x:c>
      <x:c r="J187" s="76" t="str">
        <x:f>IF(A187="","",IF(OR(I187=0,E187=""),0,MAX(0,TODAY()-E187)))</x:f>
      </x:c>
      <x:c r="K187" s="76" t="str">
        <x:f>IF(I187="","",IF(I187=0,"Paid",IF(J187=0,"Current",IF(J187&lt;=30,"1-30 Days",IF(J187&lt;=60,"31-60 Days",IF(J187&lt;=90,"61-90 Days","90+ Days"))))))</x:f>
      </x:c>
      <x:c r="L187" s="76" t="str">
        <x:f>IF(A187="","",IF(I187=0,"Paid",IF(AND(E187&lt;&gt;"",TODAY()&gt;E187),"Overdue","Open")))</x:f>
      </x:c>
      <x:c r="M187" s="14"/>
      <x:c r="N187" s="14"/>
      <x:c r="O187" s="13"/>
      <x:c r="P187" s="13"/>
    </x:row>
    <x:row r="188">
      <x:c r="A188" s="13"/>
      <x:c r="B188" s="13"/>
      <x:c r="C188" s="76" t="str">
        <x:f>IF(B188="","",XLOOKUP(B188,'Lists &amp; COA'!$A$47:$A$145,'Lists &amp; COA'!$B$47:$B$145,"Customer not found"))</x:f>
      </x:c>
      <x:c r="D188" s="14"/>
      <x:c r="E188" s="14"/>
      <x:c r="F188" s="77"/>
      <x:c r="G188" s="78" t="str">
        <x:f>IF(A188="","",SUMIFS('Customer Payments'!$H$7:$H$506,'Customer Payments'!$E$7:$E$506,A188))</x:f>
      </x:c>
      <x:c r="H188" s="77"/>
      <x:c r="I188" s="78" t="str">
        <x:f>IF(F188="","",MAX(0,N(F188)-N(G188)-N(H188)))</x:f>
      </x:c>
      <x:c r="J188" s="76" t="str">
        <x:f>IF(A188="","",IF(OR(I188=0,E188=""),0,MAX(0,TODAY()-E188)))</x:f>
      </x:c>
      <x:c r="K188" s="76" t="str">
        <x:f>IF(I188="","",IF(I188=0,"Paid",IF(J188=0,"Current",IF(J188&lt;=30,"1-30 Days",IF(J188&lt;=60,"31-60 Days",IF(J188&lt;=90,"61-90 Days","90+ Days"))))))</x:f>
      </x:c>
      <x:c r="L188" s="76" t="str">
        <x:f>IF(A188="","",IF(I188=0,"Paid",IF(AND(E188&lt;&gt;"",TODAY()&gt;E188),"Overdue","Open")))</x:f>
      </x:c>
      <x:c r="M188" s="14"/>
      <x:c r="N188" s="14"/>
      <x:c r="O188" s="13"/>
      <x:c r="P188" s="13"/>
    </x:row>
    <x:row r="189">
      <x:c r="A189" s="13"/>
      <x:c r="B189" s="13"/>
      <x:c r="C189" s="76" t="str">
        <x:f>IF(B189="","",XLOOKUP(B189,'Lists &amp; COA'!$A$47:$A$145,'Lists &amp; COA'!$B$47:$B$145,"Customer not found"))</x:f>
      </x:c>
      <x:c r="D189" s="14"/>
      <x:c r="E189" s="14"/>
      <x:c r="F189" s="77"/>
      <x:c r="G189" s="78" t="str">
        <x:f>IF(A189="","",SUMIFS('Customer Payments'!$H$7:$H$506,'Customer Payments'!$E$7:$E$506,A189))</x:f>
      </x:c>
      <x:c r="H189" s="77"/>
      <x:c r="I189" s="78" t="str">
        <x:f>IF(F189="","",MAX(0,N(F189)-N(G189)-N(H189)))</x:f>
      </x:c>
      <x:c r="J189" s="76" t="str">
        <x:f>IF(A189="","",IF(OR(I189=0,E189=""),0,MAX(0,TODAY()-E189)))</x:f>
      </x:c>
      <x:c r="K189" s="76" t="str">
        <x:f>IF(I189="","",IF(I189=0,"Paid",IF(J189=0,"Current",IF(J189&lt;=30,"1-30 Days",IF(J189&lt;=60,"31-60 Days",IF(J189&lt;=90,"61-90 Days","90+ Days"))))))</x:f>
      </x:c>
      <x:c r="L189" s="76" t="str">
        <x:f>IF(A189="","",IF(I189=0,"Paid",IF(AND(E189&lt;&gt;"",TODAY()&gt;E189),"Overdue","Open")))</x:f>
      </x:c>
      <x:c r="M189" s="14"/>
      <x:c r="N189" s="14"/>
      <x:c r="O189" s="13"/>
      <x:c r="P189" s="13"/>
    </x:row>
    <x:row r="190">
      <x:c r="A190" s="13"/>
      <x:c r="B190" s="13"/>
      <x:c r="C190" s="76" t="str">
        <x:f>IF(B190="","",XLOOKUP(B190,'Lists &amp; COA'!$A$47:$A$145,'Lists &amp; COA'!$B$47:$B$145,"Customer not found"))</x:f>
      </x:c>
      <x:c r="D190" s="14"/>
      <x:c r="E190" s="14"/>
      <x:c r="F190" s="77"/>
      <x:c r="G190" s="78" t="str">
        <x:f>IF(A190="","",SUMIFS('Customer Payments'!$H$7:$H$506,'Customer Payments'!$E$7:$E$506,A190))</x:f>
      </x:c>
      <x:c r="H190" s="77"/>
      <x:c r="I190" s="78" t="str">
        <x:f>IF(F190="","",MAX(0,N(F190)-N(G190)-N(H190)))</x:f>
      </x:c>
      <x:c r="J190" s="76" t="str">
        <x:f>IF(A190="","",IF(OR(I190=0,E190=""),0,MAX(0,TODAY()-E190)))</x:f>
      </x:c>
      <x:c r="K190" s="76" t="str">
        <x:f>IF(I190="","",IF(I190=0,"Paid",IF(J190=0,"Current",IF(J190&lt;=30,"1-30 Days",IF(J190&lt;=60,"31-60 Days",IF(J190&lt;=90,"61-90 Days","90+ Days"))))))</x:f>
      </x:c>
      <x:c r="L190" s="76" t="str">
        <x:f>IF(A190="","",IF(I190=0,"Paid",IF(AND(E190&lt;&gt;"",TODAY()&gt;E190),"Overdue","Open")))</x:f>
      </x:c>
      <x:c r="M190" s="14"/>
      <x:c r="N190" s="14"/>
      <x:c r="O190" s="13"/>
      <x:c r="P190" s="13"/>
    </x:row>
    <x:row r="191">
      <x:c r="A191" s="13"/>
      <x:c r="B191" s="13"/>
      <x:c r="C191" s="76" t="str">
        <x:f>IF(B191="","",XLOOKUP(B191,'Lists &amp; COA'!$A$47:$A$145,'Lists &amp; COA'!$B$47:$B$145,"Customer not found"))</x:f>
      </x:c>
      <x:c r="D191" s="14"/>
      <x:c r="E191" s="14"/>
      <x:c r="F191" s="77"/>
      <x:c r="G191" s="78" t="str">
        <x:f>IF(A191="","",SUMIFS('Customer Payments'!$H$7:$H$506,'Customer Payments'!$E$7:$E$506,A191))</x:f>
      </x:c>
      <x:c r="H191" s="77"/>
      <x:c r="I191" s="78" t="str">
        <x:f>IF(F191="","",MAX(0,N(F191)-N(G191)-N(H191)))</x:f>
      </x:c>
      <x:c r="J191" s="76" t="str">
        <x:f>IF(A191="","",IF(OR(I191=0,E191=""),0,MAX(0,TODAY()-E191)))</x:f>
      </x:c>
      <x:c r="K191" s="76" t="str">
        <x:f>IF(I191="","",IF(I191=0,"Paid",IF(J191=0,"Current",IF(J191&lt;=30,"1-30 Days",IF(J191&lt;=60,"31-60 Days",IF(J191&lt;=90,"61-90 Days","90+ Days"))))))</x:f>
      </x:c>
      <x:c r="L191" s="76" t="str">
        <x:f>IF(A191="","",IF(I191=0,"Paid",IF(AND(E191&lt;&gt;"",TODAY()&gt;E191),"Overdue","Open")))</x:f>
      </x:c>
      <x:c r="M191" s="14"/>
      <x:c r="N191" s="14"/>
      <x:c r="O191" s="13"/>
      <x:c r="P191" s="13"/>
    </x:row>
    <x:row r="192">
      <x:c r="A192" s="13"/>
      <x:c r="B192" s="13"/>
      <x:c r="C192" s="76" t="str">
        <x:f>IF(B192="","",XLOOKUP(B192,'Lists &amp; COA'!$A$47:$A$145,'Lists &amp; COA'!$B$47:$B$145,"Customer not found"))</x:f>
      </x:c>
      <x:c r="D192" s="14"/>
      <x:c r="E192" s="14"/>
      <x:c r="F192" s="77"/>
      <x:c r="G192" s="78" t="str">
        <x:f>IF(A192="","",SUMIFS('Customer Payments'!$H$7:$H$506,'Customer Payments'!$E$7:$E$506,A192))</x:f>
      </x:c>
      <x:c r="H192" s="77"/>
      <x:c r="I192" s="78" t="str">
        <x:f>IF(F192="","",MAX(0,N(F192)-N(G192)-N(H192)))</x:f>
      </x:c>
      <x:c r="J192" s="76" t="str">
        <x:f>IF(A192="","",IF(OR(I192=0,E192=""),0,MAX(0,TODAY()-E192)))</x:f>
      </x:c>
      <x:c r="K192" s="76" t="str">
        <x:f>IF(I192="","",IF(I192=0,"Paid",IF(J192=0,"Current",IF(J192&lt;=30,"1-30 Days",IF(J192&lt;=60,"31-60 Days",IF(J192&lt;=90,"61-90 Days","90+ Days"))))))</x:f>
      </x:c>
      <x:c r="L192" s="76" t="str">
        <x:f>IF(A192="","",IF(I192=0,"Paid",IF(AND(E192&lt;&gt;"",TODAY()&gt;E192),"Overdue","Open")))</x:f>
      </x:c>
      <x:c r="M192" s="14"/>
      <x:c r="N192" s="14"/>
      <x:c r="O192" s="13"/>
      <x:c r="P192" s="13"/>
    </x:row>
    <x:row r="193">
      <x:c r="A193" s="13"/>
      <x:c r="B193" s="13"/>
      <x:c r="C193" s="76" t="str">
        <x:f>IF(B193="","",XLOOKUP(B193,'Lists &amp; COA'!$A$47:$A$145,'Lists &amp; COA'!$B$47:$B$145,"Customer not found"))</x:f>
      </x:c>
      <x:c r="D193" s="14"/>
      <x:c r="E193" s="14"/>
      <x:c r="F193" s="77"/>
      <x:c r="G193" s="78" t="str">
        <x:f>IF(A193="","",SUMIFS('Customer Payments'!$H$7:$H$506,'Customer Payments'!$E$7:$E$506,A193))</x:f>
      </x:c>
      <x:c r="H193" s="77"/>
      <x:c r="I193" s="78" t="str">
        <x:f>IF(F193="","",MAX(0,N(F193)-N(G193)-N(H193)))</x:f>
      </x:c>
      <x:c r="J193" s="76" t="str">
        <x:f>IF(A193="","",IF(OR(I193=0,E193=""),0,MAX(0,TODAY()-E193)))</x:f>
      </x:c>
      <x:c r="K193" s="76" t="str">
        <x:f>IF(I193="","",IF(I193=0,"Paid",IF(J193=0,"Current",IF(J193&lt;=30,"1-30 Days",IF(J193&lt;=60,"31-60 Days",IF(J193&lt;=90,"61-90 Days","90+ Days"))))))</x:f>
      </x:c>
      <x:c r="L193" s="76" t="str">
        <x:f>IF(A193="","",IF(I193=0,"Paid",IF(AND(E193&lt;&gt;"",TODAY()&gt;E193),"Overdue","Open")))</x:f>
      </x:c>
      <x:c r="M193" s="14"/>
      <x:c r="N193" s="14"/>
      <x:c r="O193" s="13"/>
      <x:c r="P193" s="13"/>
    </x:row>
    <x:row r="194">
      <x:c r="A194" s="13"/>
      <x:c r="B194" s="13"/>
      <x:c r="C194" s="76" t="str">
        <x:f>IF(B194="","",XLOOKUP(B194,'Lists &amp; COA'!$A$47:$A$145,'Lists &amp; COA'!$B$47:$B$145,"Customer not found"))</x:f>
      </x:c>
      <x:c r="D194" s="14"/>
      <x:c r="E194" s="14"/>
      <x:c r="F194" s="77"/>
      <x:c r="G194" s="78" t="str">
        <x:f>IF(A194="","",SUMIFS('Customer Payments'!$H$7:$H$506,'Customer Payments'!$E$7:$E$506,A194))</x:f>
      </x:c>
      <x:c r="H194" s="77"/>
      <x:c r="I194" s="78" t="str">
        <x:f>IF(F194="","",MAX(0,N(F194)-N(G194)-N(H194)))</x:f>
      </x:c>
      <x:c r="J194" s="76" t="str">
        <x:f>IF(A194="","",IF(OR(I194=0,E194=""),0,MAX(0,TODAY()-E194)))</x:f>
      </x:c>
      <x:c r="K194" s="76" t="str">
        <x:f>IF(I194="","",IF(I194=0,"Paid",IF(J194=0,"Current",IF(J194&lt;=30,"1-30 Days",IF(J194&lt;=60,"31-60 Days",IF(J194&lt;=90,"61-90 Days","90+ Days"))))))</x:f>
      </x:c>
      <x:c r="L194" s="76" t="str">
        <x:f>IF(A194="","",IF(I194=0,"Paid",IF(AND(E194&lt;&gt;"",TODAY()&gt;E194),"Overdue","Open")))</x:f>
      </x:c>
      <x:c r="M194" s="14"/>
      <x:c r="N194" s="14"/>
      <x:c r="O194" s="13"/>
      <x:c r="P194" s="13"/>
    </x:row>
    <x:row r="195">
      <x:c r="A195" s="13"/>
      <x:c r="B195" s="13"/>
      <x:c r="C195" s="76" t="str">
        <x:f>IF(B195="","",XLOOKUP(B195,'Lists &amp; COA'!$A$47:$A$145,'Lists &amp; COA'!$B$47:$B$145,"Customer not found"))</x:f>
      </x:c>
      <x:c r="D195" s="14"/>
      <x:c r="E195" s="14"/>
      <x:c r="F195" s="77"/>
      <x:c r="G195" s="78" t="str">
        <x:f>IF(A195="","",SUMIFS('Customer Payments'!$H$7:$H$506,'Customer Payments'!$E$7:$E$506,A195))</x:f>
      </x:c>
      <x:c r="H195" s="77"/>
      <x:c r="I195" s="78" t="str">
        <x:f>IF(F195="","",MAX(0,N(F195)-N(G195)-N(H195)))</x:f>
      </x:c>
      <x:c r="J195" s="76" t="str">
        <x:f>IF(A195="","",IF(OR(I195=0,E195=""),0,MAX(0,TODAY()-E195)))</x:f>
      </x:c>
      <x:c r="K195" s="76" t="str">
        <x:f>IF(I195="","",IF(I195=0,"Paid",IF(J195=0,"Current",IF(J195&lt;=30,"1-30 Days",IF(J195&lt;=60,"31-60 Days",IF(J195&lt;=90,"61-90 Days","90+ Days"))))))</x:f>
      </x:c>
      <x:c r="L195" s="76" t="str">
        <x:f>IF(A195="","",IF(I195=0,"Paid",IF(AND(E195&lt;&gt;"",TODAY()&gt;E195),"Overdue","Open")))</x:f>
      </x:c>
      <x:c r="M195" s="14"/>
      <x:c r="N195" s="14"/>
      <x:c r="O195" s="13"/>
      <x:c r="P195" s="13"/>
    </x:row>
    <x:row r="196">
      <x:c r="A196" s="13"/>
      <x:c r="B196" s="13"/>
      <x:c r="C196" s="76" t="str">
        <x:f>IF(B196="","",XLOOKUP(B196,'Lists &amp; COA'!$A$47:$A$145,'Lists &amp; COA'!$B$47:$B$145,"Customer not found"))</x:f>
      </x:c>
      <x:c r="D196" s="14"/>
      <x:c r="E196" s="14"/>
      <x:c r="F196" s="77"/>
      <x:c r="G196" s="78" t="str">
        <x:f>IF(A196="","",SUMIFS('Customer Payments'!$H$7:$H$506,'Customer Payments'!$E$7:$E$506,A196))</x:f>
      </x:c>
      <x:c r="H196" s="77"/>
      <x:c r="I196" s="78" t="str">
        <x:f>IF(F196="","",MAX(0,N(F196)-N(G196)-N(H196)))</x:f>
      </x:c>
      <x:c r="J196" s="76" t="str">
        <x:f>IF(A196="","",IF(OR(I196=0,E196=""),0,MAX(0,TODAY()-E196)))</x:f>
      </x:c>
      <x:c r="K196" s="76" t="str">
        <x:f>IF(I196="","",IF(I196=0,"Paid",IF(J196=0,"Current",IF(J196&lt;=30,"1-30 Days",IF(J196&lt;=60,"31-60 Days",IF(J196&lt;=90,"61-90 Days","90+ Days"))))))</x:f>
      </x:c>
      <x:c r="L196" s="76" t="str">
        <x:f>IF(A196="","",IF(I196=0,"Paid",IF(AND(E196&lt;&gt;"",TODAY()&gt;E196),"Overdue","Open")))</x:f>
      </x:c>
      <x:c r="M196" s="14"/>
      <x:c r="N196" s="14"/>
      <x:c r="O196" s="13"/>
      <x:c r="P196" s="13"/>
    </x:row>
    <x:row r="197">
      <x:c r="A197" s="13"/>
      <x:c r="B197" s="13"/>
      <x:c r="C197" s="76" t="str">
        <x:f>IF(B197="","",XLOOKUP(B197,'Lists &amp; COA'!$A$47:$A$145,'Lists &amp; COA'!$B$47:$B$145,"Customer not found"))</x:f>
      </x:c>
      <x:c r="D197" s="14"/>
      <x:c r="E197" s="14"/>
      <x:c r="F197" s="77"/>
      <x:c r="G197" s="78" t="str">
        <x:f>IF(A197="","",SUMIFS('Customer Payments'!$H$7:$H$506,'Customer Payments'!$E$7:$E$506,A197))</x:f>
      </x:c>
      <x:c r="H197" s="77"/>
      <x:c r="I197" s="78" t="str">
        <x:f>IF(F197="","",MAX(0,N(F197)-N(G197)-N(H197)))</x:f>
      </x:c>
      <x:c r="J197" s="76" t="str">
        <x:f>IF(A197="","",IF(OR(I197=0,E197=""),0,MAX(0,TODAY()-E197)))</x:f>
      </x:c>
      <x:c r="K197" s="76" t="str">
        <x:f>IF(I197="","",IF(I197=0,"Paid",IF(J197=0,"Current",IF(J197&lt;=30,"1-30 Days",IF(J197&lt;=60,"31-60 Days",IF(J197&lt;=90,"61-90 Days","90+ Days"))))))</x:f>
      </x:c>
      <x:c r="L197" s="76" t="str">
        <x:f>IF(A197="","",IF(I197=0,"Paid",IF(AND(E197&lt;&gt;"",TODAY()&gt;E197),"Overdue","Open")))</x:f>
      </x:c>
      <x:c r="M197" s="14"/>
      <x:c r="N197" s="14"/>
      <x:c r="O197" s="13"/>
      <x:c r="P197" s="13"/>
    </x:row>
    <x:row r="198">
      <x:c r="A198" s="13"/>
      <x:c r="B198" s="13"/>
      <x:c r="C198" s="76" t="str">
        <x:f>IF(B198="","",XLOOKUP(B198,'Lists &amp; COA'!$A$47:$A$145,'Lists &amp; COA'!$B$47:$B$145,"Customer not found"))</x:f>
      </x:c>
      <x:c r="D198" s="14"/>
      <x:c r="E198" s="14"/>
      <x:c r="F198" s="77"/>
      <x:c r="G198" s="78" t="str">
        <x:f>IF(A198="","",SUMIFS('Customer Payments'!$H$7:$H$506,'Customer Payments'!$E$7:$E$506,A198))</x:f>
      </x:c>
      <x:c r="H198" s="77"/>
      <x:c r="I198" s="78" t="str">
        <x:f>IF(F198="","",MAX(0,N(F198)-N(G198)-N(H198)))</x:f>
      </x:c>
      <x:c r="J198" s="76" t="str">
        <x:f>IF(A198="","",IF(OR(I198=0,E198=""),0,MAX(0,TODAY()-E198)))</x:f>
      </x:c>
      <x:c r="K198" s="76" t="str">
        <x:f>IF(I198="","",IF(I198=0,"Paid",IF(J198=0,"Current",IF(J198&lt;=30,"1-30 Days",IF(J198&lt;=60,"31-60 Days",IF(J198&lt;=90,"61-90 Days","90+ Days"))))))</x:f>
      </x:c>
      <x:c r="L198" s="76" t="str">
        <x:f>IF(A198="","",IF(I198=0,"Paid",IF(AND(E198&lt;&gt;"",TODAY()&gt;E198),"Overdue","Open")))</x:f>
      </x:c>
      <x:c r="M198" s="14"/>
      <x:c r="N198" s="14"/>
      <x:c r="O198" s="13"/>
      <x:c r="P198" s="13"/>
    </x:row>
    <x:row r="199">
      <x:c r="A199" s="13"/>
      <x:c r="B199" s="13"/>
      <x:c r="C199" s="76" t="str">
        <x:f>IF(B199="","",XLOOKUP(B199,'Lists &amp; COA'!$A$47:$A$145,'Lists &amp; COA'!$B$47:$B$145,"Customer not found"))</x:f>
      </x:c>
      <x:c r="D199" s="14"/>
      <x:c r="E199" s="14"/>
      <x:c r="F199" s="77"/>
      <x:c r="G199" s="78" t="str">
        <x:f>IF(A199="","",SUMIFS('Customer Payments'!$H$7:$H$506,'Customer Payments'!$E$7:$E$506,A199))</x:f>
      </x:c>
      <x:c r="H199" s="77"/>
      <x:c r="I199" s="78" t="str">
        <x:f>IF(F199="","",MAX(0,N(F199)-N(G199)-N(H199)))</x:f>
      </x:c>
      <x:c r="J199" s="76" t="str">
        <x:f>IF(A199="","",IF(OR(I199=0,E199=""),0,MAX(0,TODAY()-E199)))</x:f>
      </x:c>
      <x:c r="K199" s="76" t="str">
        <x:f>IF(I199="","",IF(I199=0,"Paid",IF(J199=0,"Current",IF(J199&lt;=30,"1-30 Days",IF(J199&lt;=60,"31-60 Days",IF(J199&lt;=90,"61-90 Days","90+ Days"))))))</x:f>
      </x:c>
      <x:c r="L199" s="76" t="str">
        <x:f>IF(A199="","",IF(I199=0,"Paid",IF(AND(E199&lt;&gt;"",TODAY()&gt;E199),"Overdue","Open")))</x:f>
      </x:c>
      <x:c r="M199" s="14"/>
      <x:c r="N199" s="14"/>
      <x:c r="O199" s="13"/>
      <x:c r="P199" s="13"/>
    </x:row>
    <x:row r="200">
      <x:c r="A200" s="13"/>
      <x:c r="B200" s="13"/>
      <x:c r="C200" s="76" t="str">
        <x:f>IF(B200="","",XLOOKUP(B200,'Lists &amp; COA'!$A$47:$A$145,'Lists &amp; COA'!$B$47:$B$145,"Customer not found"))</x:f>
      </x:c>
      <x:c r="D200" s="14"/>
      <x:c r="E200" s="14"/>
      <x:c r="F200" s="77"/>
      <x:c r="G200" s="78" t="str">
        <x:f>IF(A200="","",SUMIFS('Customer Payments'!$H$7:$H$506,'Customer Payments'!$E$7:$E$506,A200))</x:f>
      </x:c>
      <x:c r="H200" s="77"/>
      <x:c r="I200" s="78" t="str">
        <x:f>IF(F200="","",MAX(0,N(F200)-N(G200)-N(H200)))</x:f>
      </x:c>
      <x:c r="J200" s="76" t="str">
        <x:f>IF(A200="","",IF(OR(I200=0,E200=""),0,MAX(0,TODAY()-E200)))</x:f>
      </x:c>
      <x:c r="K200" s="76" t="str">
        <x:f>IF(I200="","",IF(I200=0,"Paid",IF(J200=0,"Current",IF(J200&lt;=30,"1-30 Days",IF(J200&lt;=60,"31-60 Days",IF(J200&lt;=90,"61-90 Days","90+ Days"))))))</x:f>
      </x:c>
      <x:c r="L200" s="76" t="str">
        <x:f>IF(A200="","",IF(I200=0,"Paid",IF(AND(E200&lt;&gt;"",TODAY()&gt;E200),"Overdue","Open")))</x:f>
      </x:c>
      <x:c r="M200" s="14"/>
      <x:c r="N200" s="14"/>
      <x:c r="O200" s="13"/>
      <x:c r="P200" s="13"/>
    </x:row>
    <x:row r="201">
      <x:c r="A201" s="13"/>
      <x:c r="B201" s="13"/>
      <x:c r="C201" s="76" t="str">
        <x:f>IF(B201="","",XLOOKUP(B201,'Lists &amp; COA'!$A$47:$A$145,'Lists &amp; COA'!$B$47:$B$145,"Customer not found"))</x:f>
      </x:c>
      <x:c r="D201" s="14"/>
      <x:c r="E201" s="14"/>
      <x:c r="F201" s="77"/>
      <x:c r="G201" s="78" t="str">
        <x:f>IF(A201="","",SUMIFS('Customer Payments'!$H$7:$H$506,'Customer Payments'!$E$7:$E$506,A201))</x:f>
      </x:c>
      <x:c r="H201" s="77"/>
      <x:c r="I201" s="78" t="str">
        <x:f>IF(F201="","",MAX(0,N(F201)-N(G201)-N(H201)))</x:f>
      </x:c>
      <x:c r="J201" s="76" t="str">
        <x:f>IF(A201="","",IF(OR(I201=0,E201=""),0,MAX(0,TODAY()-E201)))</x:f>
      </x:c>
      <x:c r="K201" s="76" t="str">
        <x:f>IF(I201="","",IF(I201=0,"Paid",IF(J201=0,"Current",IF(J201&lt;=30,"1-30 Days",IF(J201&lt;=60,"31-60 Days",IF(J201&lt;=90,"61-90 Days","90+ Days"))))))</x:f>
      </x:c>
      <x:c r="L201" s="76" t="str">
        <x:f>IF(A201="","",IF(I201=0,"Paid",IF(AND(E201&lt;&gt;"",TODAY()&gt;E201),"Overdue","Open")))</x:f>
      </x:c>
      <x:c r="M201" s="14"/>
      <x:c r="N201" s="14"/>
      <x:c r="O201" s="13"/>
      <x:c r="P201" s="13"/>
    </x:row>
    <x:row r="202">
      <x:c r="A202" s="13"/>
      <x:c r="B202" s="13"/>
      <x:c r="C202" s="76" t="str">
        <x:f>IF(B202="","",XLOOKUP(B202,'Lists &amp; COA'!$A$47:$A$145,'Lists &amp; COA'!$B$47:$B$145,"Customer not found"))</x:f>
      </x:c>
      <x:c r="D202" s="14"/>
      <x:c r="E202" s="14"/>
      <x:c r="F202" s="77"/>
      <x:c r="G202" s="78" t="str">
        <x:f>IF(A202="","",SUMIFS('Customer Payments'!$H$7:$H$506,'Customer Payments'!$E$7:$E$506,A202))</x:f>
      </x:c>
      <x:c r="H202" s="77"/>
      <x:c r="I202" s="78" t="str">
        <x:f>IF(F202="","",MAX(0,N(F202)-N(G202)-N(H202)))</x:f>
      </x:c>
      <x:c r="J202" s="76" t="str">
        <x:f>IF(A202="","",IF(OR(I202=0,E202=""),0,MAX(0,TODAY()-E202)))</x:f>
      </x:c>
      <x:c r="K202" s="76" t="str">
        <x:f>IF(I202="","",IF(I202=0,"Paid",IF(J202=0,"Current",IF(J202&lt;=30,"1-30 Days",IF(J202&lt;=60,"31-60 Days",IF(J202&lt;=90,"61-90 Days","90+ Days"))))))</x:f>
      </x:c>
      <x:c r="L202" s="76" t="str">
        <x:f>IF(A202="","",IF(I202=0,"Paid",IF(AND(E202&lt;&gt;"",TODAY()&gt;E202),"Overdue","Open")))</x:f>
      </x:c>
      <x:c r="M202" s="14"/>
      <x:c r="N202" s="14"/>
      <x:c r="O202" s="13"/>
      <x:c r="P202" s="13"/>
    </x:row>
    <x:row r="203">
      <x:c r="A203" s="13"/>
      <x:c r="B203" s="13"/>
      <x:c r="C203" s="76" t="str">
        <x:f>IF(B203="","",XLOOKUP(B203,'Lists &amp; COA'!$A$47:$A$145,'Lists &amp; COA'!$B$47:$B$145,"Customer not found"))</x:f>
      </x:c>
      <x:c r="D203" s="14"/>
      <x:c r="E203" s="14"/>
      <x:c r="F203" s="77"/>
      <x:c r="G203" s="78" t="str">
        <x:f>IF(A203="","",SUMIFS('Customer Payments'!$H$7:$H$506,'Customer Payments'!$E$7:$E$506,A203))</x:f>
      </x:c>
      <x:c r="H203" s="77"/>
      <x:c r="I203" s="78" t="str">
        <x:f>IF(F203="","",MAX(0,N(F203)-N(G203)-N(H203)))</x:f>
      </x:c>
      <x:c r="J203" s="76" t="str">
        <x:f>IF(A203="","",IF(OR(I203=0,E203=""),0,MAX(0,TODAY()-E203)))</x:f>
      </x:c>
      <x:c r="K203" s="76" t="str">
        <x:f>IF(I203="","",IF(I203=0,"Paid",IF(J203=0,"Current",IF(J203&lt;=30,"1-30 Days",IF(J203&lt;=60,"31-60 Days",IF(J203&lt;=90,"61-90 Days","90+ Days"))))))</x:f>
      </x:c>
      <x:c r="L203" s="76" t="str">
        <x:f>IF(A203="","",IF(I203=0,"Paid",IF(AND(E203&lt;&gt;"",TODAY()&gt;E203),"Overdue","Open")))</x:f>
      </x:c>
      <x:c r="M203" s="14"/>
      <x:c r="N203" s="14"/>
      <x:c r="O203" s="13"/>
      <x:c r="P203" s="13"/>
    </x:row>
    <x:row r="204">
      <x:c r="A204" s="13"/>
      <x:c r="B204" s="13"/>
      <x:c r="C204" s="76" t="str">
        <x:f>IF(B204="","",XLOOKUP(B204,'Lists &amp; COA'!$A$47:$A$145,'Lists &amp; COA'!$B$47:$B$145,"Customer not found"))</x:f>
      </x:c>
      <x:c r="D204" s="14"/>
      <x:c r="E204" s="14"/>
      <x:c r="F204" s="77"/>
      <x:c r="G204" s="78" t="str">
        <x:f>IF(A204="","",SUMIFS('Customer Payments'!$H$7:$H$506,'Customer Payments'!$E$7:$E$506,A204))</x:f>
      </x:c>
      <x:c r="H204" s="77"/>
      <x:c r="I204" s="78" t="str">
        <x:f>IF(F204="","",MAX(0,N(F204)-N(G204)-N(H204)))</x:f>
      </x:c>
      <x:c r="J204" s="76" t="str">
        <x:f>IF(A204="","",IF(OR(I204=0,E204=""),0,MAX(0,TODAY()-E204)))</x:f>
      </x:c>
      <x:c r="K204" s="76" t="str">
        <x:f>IF(I204="","",IF(I204=0,"Paid",IF(J204=0,"Current",IF(J204&lt;=30,"1-30 Days",IF(J204&lt;=60,"31-60 Days",IF(J204&lt;=90,"61-90 Days","90+ Days"))))))</x:f>
      </x:c>
      <x:c r="L204" s="76" t="str">
        <x:f>IF(A204="","",IF(I204=0,"Paid",IF(AND(E204&lt;&gt;"",TODAY()&gt;E204),"Overdue","Open")))</x:f>
      </x:c>
      <x:c r="M204" s="14"/>
      <x:c r="N204" s="14"/>
      <x:c r="O204" s="13"/>
      <x:c r="P204" s="13"/>
    </x:row>
    <x:row r="205">
      <x:c r="A205" s="13"/>
      <x:c r="B205" s="13"/>
      <x:c r="C205" s="76" t="str">
        <x:f>IF(B205="","",XLOOKUP(B205,'Lists &amp; COA'!$A$47:$A$145,'Lists &amp; COA'!$B$47:$B$145,"Customer not found"))</x:f>
      </x:c>
      <x:c r="D205" s="14"/>
      <x:c r="E205" s="14"/>
      <x:c r="F205" s="77"/>
      <x:c r="G205" s="78" t="str">
        <x:f>IF(A205="","",SUMIFS('Customer Payments'!$H$7:$H$506,'Customer Payments'!$E$7:$E$506,A205))</x:f>
      </x:c>
      <x:c r="H205" s="77"/>
      <x:c r="I205" s="78" t="str">
        <x:f>IF(F205="","",MAX(0,N(F205)-N(G205)-N(H205)))</x:f>
      </x:c>
      <x:c r="J205" s="76" t="str">
        <x:f>IF(A205="","",IF(OR(I205=0,E205=""),0,MAX(0,TODAY()-E205)))</x:f>
      </x:c>
      <x:c r="K205" s="76" t="str">
        <x:f>IF(I205="","",IF(I205=0,"Paid",IF(J205=0,"Current",IF(J205&lt;=30,"1-30 Days",IF(J205&lt;=60,"31-60 Days",IF(J205&lt;=90,"61-90 Days","90+ Days"))))))</x:f>
      </x:c>
      <x:c r="L205" s="76" t="str">
        <x:f>IF(A205="","",IF(I205=0,"Paid",IF(AND(E205&lt;&gt;"",TODAY()&gt;E205),"Overdue","Open")))</x:f>
      </x:c>
      <x:c r="M205" s="14"/>
      <x:c r="N205" s="14"/>
      <x:c r="O205" s="13"/>
      <x:c r="P205" s="13"/>
    </x:row>
    <x:row r="206">
      <x:c r="A206" s="13"/>
      <x:c r="B206" s="13"/>
      <x:c r="C206" s="76" t="str">
        <x:f>IF(B206="","",XLOOKUP(B206,'Lists &amp; COA'!$A$47:$A$145,'Lists &amp; COA'!$B$47:$B$145,"Customer not found"))</x:f>
      </x:c>
      <x:c r="D206" s="14"/>
      <x:c r="E206" s="14"/>
      <x:c r="F206" s="77"/>
      <x:c r="G206" s="78" t="str">
        <x:f>IF(A206="","",SUMIFS('Customer Payments'!$H$7:$H$506,'Customer Payments'!$E$7:$E$506,A206))</x:f>
      </x:c>
      <x:c r="H206" s="77"/>
      <x:c r="I206" s="78" t="str">
        <x:f>IF(F206="","",MAX(0,N(F206)-N(G206)-N(H206)))</x:f>
      </x:c>
      <x:c r="J206" s="76" t="str">
        <x:f>IF(A206="","",IF(OR(I206=0,E206=""),0,MAX(0,TODAY()-E206)))</x:f>
      </x:c>
      <x:c r="K206" s="76" t="str">
        <x:f>IF(I206="","",IF(I206=0,"Paid",IF(J206=0,"Current",IF(J206&lt;=30,"1-30 Days",IF(J206&lt;=60,"31-60 Days",IF(J206&lt;=90,"61-90 Days","90+ Days"))))))</x:f>
      </x:c>
      <x:c r="L206" s="76" t="str">
        <x:f>IF(A206="","",IF(I206=0,"Paid",IF(AND(E206&lt;&gt;"",TODAY()&gt;E206),"Overdue","Open")))</x:f>
      </x:c>
      <x:c r="M206" s="14"/>
      <x:c r="N206" s="14"/>
      <x:c r="O206" s="13"/>
      <x:c r="P206" s="13"/>
    </x:row>
    <x:row r="207">
      <x:c r="A207" s="13"/>
      <x:c r="B207" s="13"/>
      <x:c r="C207" s="76" t="str">
        <x:f>IF(B207="","",XLOOKUP(B207,'Lists &amp; COA'!$A$47:$A$145,'Lists &amp; COA'!$B$47:$B$145,"Customer not found"))</x:f>
      </x:c>
      <x:c r="D207" s="14"/>
      <x:c r="E207" s="14"/>
      <x:c r="F207" s="77"/>
      <x:c r="G207" s="78" t="str">
        <x:f>IF(A207="","",SUMIFS('Customer Payments'!$H$7:$H$506,'Customer Payments'!$E$7:$E$506,A207))</x:f>
      </x:c>
      <x:c r="H207" s="77"/>
      <x:c r="I207" s="78" t="str">
        <x:f>IF(F207="","",MAX(0,N(F207)-N(G207)-N(H207)))</x:f>
      </x:c>
      <x:c r="J207" s="76" t="str">
        <x:f>IF(A207="","",IF(OR(I207=0,E207=""),0,MAX(0,TODAY()-E207)))</x:f>
      </x:c>
      <x:c r="K207" s="76" t="str">
        <x:f>IF(I207="","",IF(I207=0,"Paid",IF(J207=0,"Current",IF(J207&lt;=30,"1-30 Days",IF(J207&lt;=60,"31-60 Days",IF(J207&lt;=90,"61-90 Days","90+ Days"))))))</x:f>
      </x:c>
      <x:c r="L207" s="76" t="str">
        <x:f>IF(A207="","",IF(I207=0,"Paid",IF(AND(E207&lt;&gt;"",TODAY()&gt;E207),"Overdue","Open")))</x:f>
      </x:c>
      <x:c r="M207" s="14"/>
      <x:c r="N207" s="14"/>
      <x:c r="O207" s="13"/>
      <x:c r="P207" s="13"/>
    </x:row>
    <x:row r="208">
      <x:c r="A208" s="13"/>
      <x:c r="B208" s="13"/>
      <x:c r="C208" s="76" t="str">
        <x:f>IF(B208="","",XLOOKUP(B208,'Lists &amp; COA'!$A$47:$A$145,'Lists &amp; COA'!$B$47:$B$145,"Customer not found"))</x:f>
      </x:c>
      <x:c r="D208" s="14"/>
      <x:c r="E208" s="14"/>
      <x:c r="F208" s="77"/>
      <x:c r="G208" s="78" t="str">
        <x:f>IF(A208="","",SUMIFS('Customer Payments'!$H$7:$H$506,'Customer Payments'!$E$7:$E$506,A208))</x:f>
      </x:c>
      <x:c r="H208" s="77"/>
      <x:c r="I208" s="78" t="str">
        <x:f>IF(F208="","",MAX(0,N(F208)-N(G208)-N(H208)))</x:f>
      </x:c>
      <x:c r="J208" s="76" t="str">
        <x:f>IF(A208="","",IF(OR(I208=0,E208=""),0,MAX(0,TODAY()-E208)))</x:f>
      </x:c>
      <x:c r="K208" s="76" t="str">
        <x:f>IF(I208="","",IF(I208=0,"Paid",IF(J208=0,"Current",IF(J208&lt;=30,"1-30 Days",IF(J208&lt;=60,"31-60 Days",IF(J208&lt;=90,"61-90 Days","90+ Days"))))))</x:f>
      </x:c>
      <x:c r="L208" s="76" t="str">
        <x:f>IF(A208="","",IF(I208=0,"Paid",IF(AND(E208&lt;&gt;"",TODAY()&gt;E208),"Overdue","Open")))</x:f>
      </x:c>
      <x:c r="M208" s="14"/>
      <x:c r="N208" s="14"/>
      <x:c r="O208" s="13"/>
      <x:c r="P208" s="13"/>
    </x:row>
    <x:row r="209">
      <x:c r="A209" s="13"/>
      <x:c r="B209" s="13"/>
      <x:c r="C209" s="76" t="str">
        <x:f>IF(B209="","",XLOOKUP(B209,'Lists &amp; COA'!$A$47:$A$145,'Lists &amp; COA'!$B$47:$B$145,"Customer not found"))</x:f>
      </x:c>
      <x:c r="D209" s="14"/>
      <x:c r="E209" s="14"/>
      <x:c r="F209" s="77"/>
      <x:c r="G209" s="78" t="str">
        <x:f>IF(A209="","",SUMIFS('Customer Payments'!$H$7:$H$506,'Customer Payments'!$E$7:$E$506,A209))</x:f>
      </x:c>
      <x:c r="H209" s="77"/>
      <x:c r="I209" s="78" t="str">
        <x:f>IF(F209="","",MAX(0,N(F209)-N(G209)-N(H209)))</x:f>
      </x:c>
      <x:c r="J209" s="76" t="str">
        <x:f>IF(A209="","",IF(OR(I209=0,E209=""),0,MAX(0,TODAY()-E209)))</x:f>
      </x:c>
      <x:c r="K209" s="76" t="str">
        <x:f>IF(I209="","",IF(I209=0,"Paid",IF(J209=0,"Current",IF(J209&lt;=30,"1-30 Days",IF(J209&lt;=60,"31-60 Days",IF(J209&lt;=90,"61-90 Days","90+ Days"))))))</x:f>
      </x:c>
      <x:c r="L209" s="76" t="str">
        <x:f>IF(A209="","",IF(I209=0,"Paid",IF(AND(E209&lt;&gt;"",TODAY()&gt;E209),"Overdue","Open")))</x:f>
      </x:c>
      <x:c r="M209" s="14"/>
      <x:c r="N209" s="14"/>
      <x:c r="O209" s="13"/>
      <x:c r="P209" s="13"/>
    </x:row>
    <x:row r="210">
      <x:c r="A210" s="13"/>
      <x:c r="B210" s="13"/>
      <x:c r="C210" s="76" t="str">
        <x:f>IF(B210="","",XLOOKUP(B210,'Lists &amp; COA'!$A$47:$A$145,'Lists &amp; COA'!$B$47:$B$145,"Customer not found"))</x:f>
      </x:c>
      <x:c r="D210" s="14"/>
      <x:c r="E210" s="14"/>
      <x:c r="F210" s="77"/>
      <x:c r="G210" s="78" t="str">
        <x:f>IF(A210="","",SUMIFS('Customer Payments'!$H$7:$H$506,'Customer Payments'!$E$7:$E$506,A210))</x:f>
      </x:c>
      <x:c r="H210" s="77"/>
      <x:c r="I210" s="78" t="str">
        <x:f>IF(F210="","",MAX(0,N(F210)-N(G210)-N(H210)))</x:f>
      </x:c>
      <x:c r="J210" s="76" t="str">
        <x:f>IF(A210="","",IF(OR(I210=0,E210=""),0,MAX(0,TODAY()-E210)))</x:f>
      </x:c>
      <x:c r="K210" s="76" t="str">
        <x:f>IF(I210="","",IF(I210=0,"Paid",IF(J210=0,"Current",IF(J210&lt;=30,"1-30 Days",IF(J210&lt;=60,"31-60 Days",IF(J210&lt;=90,"61-90 Days","90+ Days"))))))</x:f>
      </x:c>
      <x:c r="L210" s="76" t="str">
        <x:f>IF(A210="","",IF(I210=0,"Paid",IF(AND(E210&lt;&gt;"",TODAY()&gt;E210),"Overdue","Open")))</x:f>
      </x:c>
      <x:c r="M210" s="14"/>
      <x:c r="N210" s="14"/>
      <x:c r="O210" s="13"/>
      <x:c r="P210" s="13"/>
    </x:row>
    <x:row r="211">
      <x:c r="A211" s="13"/>
      <x:c r="B211" s="13"/>
      <x:c r="C211" s="76" t="str">
        <x:f>IF(B211="","",XLOOKUP(B211,'Lists &amp; COA'!$A$47:$A$145,'Lists &amp; COA'!$B$47:$B$145,"Customer not found"))</x:f>
      </x:c>
      <x:c r="D211" s="14"/>
      <x:c r="E211" s="14"/>
      <x:c r="F211" s="77"/>
      <x:c r="G211" s="78" t="str">
        <x:f>IF(A211="","",SUMIFS('Customer Payments'!$H$7:$H$506,'Customer Payments'!$E$7:$E$506,A211))</x:f>
      </x:c>
      <x:c r="H211" s="77"/>
      <x:c r="I211" s="78" t="str">
        <x:f>IF(F211="","",MAX(0,N(F211)-N(G211)-N(H211)))</x:f>
      </x:c>
      <x:c r="J211" s="76" t="str">
        <x:f>IF(A211="","",IF(OR(I211=0,E211=""),0,MAX(0,TODAY()-E211)))</x:f>
      </x:c>
      <x:c r="K211" s="76" t="str">
        <x:f>IF(I211="","",IF(I211=0,"Paid",IF(J211=0,"Current",IF(J211&lt;=30,"1-30 Days",IF(J211&lt;=60,"31-60 Days",IF(J211&lt;=90,"61-90 Days","90+ Days"))))))</x:f>
      </x:c>
      <x:c r="L211" s="76" t="str">
        <x:f>IF(A211="","",IF(I211=0,"Paid",IF(AND(E211&lt;&gt;"",TODAY()&gt;E211),"Overdue","Open")))</x:f>
      </x:c>
      <x:c r="M211" s="14"/>
      <x:c r="N211" s="14"/>
      <x:c r="O211" s="13"/>
      <x:c r="P211" s="13"/>
    </x:row>
    <x:row r="212">
      <x:c r="A212" s="13"/>
      <x:c r="B212" s="13"/>
      <x:c r="C212" s="76" t="str">
        <x:f>IF(B212="","",XLOOKUP(B212,'Lists &amp; COA'!$A$47:$A$145,'Lists &amp; COA'!$B$47:$B$145,"Customer not found"))</x:f>
      </x:c>
      <x:c r="D212" s="14"/>
      <x:c r="E212" s="14"/>
      <x:c r="F212" s="77"/>
      <x:c r="G212" s="78" t="str">
        <x:f>IF(A212="","",SUMIFS('Customer Payments'!$H$7:$H$506,'Customer Payments'!$E$7:$E$506,A212))</x:f>
      </x:c>
      <x:c r="H212" s="77"/>
      <x:c r="I212" s="78" t="str">
        <x:f>IF(F212="","",MAX(0,N(F212)-N(G212)-N(H212)))</x:f>
      </x:c>
      <x:c r="J212" s="76" t="str">
        <x:f>IF(A212="","",IF(OR(I212=0,E212=""),0,MAX(0,TODAY()-E212)))</x:f>
      </x:c>
      <x:c r="K212" s="76" t="str">
        <x:f>IF(I212="","",IF(I212=0,"Paid",IF(J212=0,"Current",IF(J212&lt;=30,"1-30 Days",IF(J212&lt;=60,"31-60 Days",IF(J212&lt;=90,"61-90 Days","90+ Days"))))))</x:f>
      </x:c>
      <x:c r="L212" s="76" t="str">
        <x:f>IF(A212="","",IF(I212=0,"Paid",IF(AND(E212&lt;&gt;"",TODAY()&gt;E212),"Overdue","Open")))</x:f>
      </x:c>
      <x:c r="M212" s="14"/>
      <x:c r="N212" s="14"/>
      <x:c r="O212" s="13"/>
      <x:c r="P212" s="13"/>
    </x:row>
    <x:row r="213">
      <x:c r="A213" s="13"/>
      <x:c r="B213" s="13"/>
      <x:c r="C213" s="76" t="str">
        <x:f>IF(B213="","",XLOOKUP(B213,'Lists &amp; COA'!$A$47:$A$145,'Lists &amp; COA'!$B$47:$B$145,"Customer not found"))</x:f>
      </x:c>
      <x:c r="D213" s="14"/>
      <x:c r="E213" s="14"/>
      <x:c r="F213" s="77"/>
      <x:c r="G213" s="78" t="str">
        <x:f>IF(A213="","",SUMIFS('Customer Payments'!$H$7:$H$506,'Customer Payments'!$E$7:$E$506,A213))</x:f>
      </x:c>
      <x:c r="H213" s="77"/>
      <x:c r="I213" s="78" t="str">
        <x:f>IF(F213="","",MAX(0,N(F213)-N(G213)-N(H213)))</x:f>
      </x:c>
      <x:c r="J213" s="76" t="str">
        <x:f>IF(A213="","",IF(OR(I213=0,E213=""),0,MAX(0,TODAY()-E213)))</x:f>
      </x:c>
      <x:c r="K213" s="76" t="str">
        <x:f>IF(I213="","",IF(I213=0,"Paid",IF(J213=0,"Current",IF(J213&lt;=30,"1-30 Days",IF(J213&lt;=60,"31-60 Days",IF(J213&lt;=90,"61-90 Days","90+ Days"))))))</x:f>
      </x:c>
      <x:c r="L213" s="76" t="str">
        <x:f>IF(A213="","",IF(I213=0,"Paid",IF(AND(E213&lt;&gt;"",TODAY()&gt;E213),"Overdue","Open")))</x:f>
      </x:c>
      <x:c r="M213" s="14"/>
      <x:c r="N213" s="14"/>
      <x:c r="O213" s="13"/>
      <x:c r="P213" s="13"/>
    </x:row>
    <x:row r="214">
      <x:c r="A214" s="13"/>
      <x:c r="B214" s="13"/>
      <x:c r="C214" s="76" t="str">
        <x:f>IF(B214="","",XLOOKUP(B214,'Lists &amp; COA'!$A$47:$A$145,'Lists &amp; COA'!$B$47:$B$145,"Customer not found"))</x:f>
      </x:c>
      <x:c r="D214" s="14"/>
      <x:c r="E214" s="14"/>
      <x:c r="F214" s="77"/>
      <x:c r="G214" s="78" t="str">
        <x:f>IF(A214="","",SUMIFS('Customer Payments'!$H$7:$H$506,'Customer Payments'!$E$7:$E$506,A214))</x:f>
      </x:c>
      <x:c r="H214" s="77"/>
      <x:c r="I214" s="78" t="str">
        <x:f>IF(F214="","",MAX(0,N(F214)-N(G214)-N(H214)))</x:f>
      </x:c>
      <x:c r="J214" s="76" t="str">
        <x:f>IF(A214="","",IF(OR(I214=0,E214=""),0,MAX(0,TODAY()-E214)))</x:f>
      </x:c>
      <x:c r="K214" s="76" t="str">
        <x:f>IF(I214="","",IF(I214=0,"Paid",IF(J214=0,"Current",IF(J214&lt;=30,"1-30 Days",IF(J214&lt;=60,"31-60 Days",IF(J214&lt;=90,"61-90 Days","90+ Days"))))))</x:f>
      </x:c>
      <x:c r="L214" s="76" t="str">
        <x:f>IF(A214="","",IF(I214=0,"Paid",IF(AND(E214&lt;&gt;"",TODAY()&gt;E214),"Overdue","Open")))</x:f>
      </x:c>
      <x:c r="M214" s="14"/>
      <x:c r="N214" s="14"/>
      <x:c r="O214" s="13"/>
      <x:c r="P214" s="13"/>
    </x:row>
    <x:row r="215">
      <x:c r="A215" s="13"/>
      <x:c r="B215" s="13"/>
      <x:c r="C215" s="76" t="str">
        <x:f>IF(B215="","",XLOOKUP(B215,'Lists &amp; COA'!$A$47:$A$145,'Lists &amp; COA'!$B$47:$B$145,"Customer not found"))</x:f>
      </x:c>
      <x:c r="D215" s="14"/>
      <x:c r="E215" s="14"/>
      <x:c r="F215" s="77"/>
      <x:c r="G215" s="78" t="str">
        <x:f>IF(A215="","",SUMIFS('Customer Payments'!$H$7:$H$506,'Customer Payments'!$E$7:$E$506,A215))</x:f>
      </x:c>
      <x:c r="H215" s="77"/>
      <x:c r="I215" s="78" t="str">
        <x:f>IF(F215="","",MAX(0,N(F215)-N(G215)-N(H215)))</x:f>
      </x:c>
      <x:c r="J215" s="76" t="str">
        <x:f>IF(A215="","",IF(OR(I215=0,E215=""),0,MAX(0,TODAY()-E215)))</x:f>
      </x:c>
      <x:c r="K215" s="76" t="str">
        <x:f>IF(I215="","",IF(I215=0,"Paid",IF(J215=0,"Current",IF(J215&lt;=30,"1-30 Days",IF(J215&lt;=60,"31-60 Days",IF(J215&lt;=90,"61-90 Days","90+ Days"))))))</x:f>
      </x:c>
      <x:c r="L215" s="76" t="str">
        <x:f>IF(A215="","",IF(I215=0,"Paid",IF(AND(E215&lt;&gt;"",TODAY()&gt;E215),"Overdue","Open")))</x:f>
      </x:c>
      <x:c r="M215" s="14"/>
      <x:c r="N215" s="14"/>
      <x:c r="O215" s="13"/>
      <x:c r="P215" s="13"/>
    </x:row>
    <x:row r="216">
      <x:c r="A216" s="13"/>
      <x:c r="B216" s="13"/>
      <x:c r="C216" s="76" t="str">
        <x:f>IF(B216="","",XLOOKUP(B216,'Lists &amp; COA'!$A$47:$A$145,'Lists &amp; COA'!$B$47:$B$145,"Customer not found"))</x:f>
      </x:c>
      <x:c r="D216" s="14"/>
      <x:c r="E216" s="14"/>
      <x:c r="F216" s="77"/>
      <x:c r="G216" s="78" t="str">
        <x:f>IF(A216="","",SUMIFS('Customer Payments'!$H$7:$H$506,'Customer Payments'!$E$7:$E$506,A216))</x:f>
      </x:c>
      <x:c r="H216" s="77"/>
      <x:c r="I216" s="78" t="str">
        <x:f>IF(F216="","",MAX(0,N(F216)-N(G216)-N(H216)))</x:f>
      </x:c>
      <x:c r="J216" s="76" t="str">
        <x:f>IF(A216="","",IF(OR(I216=0,E216=""),0,MAX(0,TODAY()-E216)))</x:f>
      </x:c>
      <x:c r="K216" s="76" t="str">
        <x:f>IF(I216="","",IF(I216=0,"Paid",IF(J216=0,"Current",IF(J216&lt;=30,"1-30 Days",IF(J216&lt;=60,"31-60 Days",IF(J216&lt;=90,"61-90 Days","90+ Days"))))))</x:f>
      </x:c>
      <x:c r="L216" s="76" t="str">
        <x:f>IF(A216="","",IF(I216=0,"Paid",IF(AND(E216&lt;&gt;"",TODAY()&gt;E216),"Overdue","Open")))</x:f>
      </x:c>
      <x:c r="M216" s="14"/>
      <x:c r="N216" s="14"/>
      <x:c r="O216" s="13"/>
      <x:c r="P216" s="13"/>
    </x:row>
    <x:row r="217">
      <x:c r="A217" s="13"/>
      <x:c r="B217" s="13"/>
      <x:c r="C217" s="76" t="str">
        <x:f>IF(B217="","",XLOOKUP(B217,'Lists &amp; COA'!$A$47:$A$145,'Lists &amp; COA'!$B$47:$B$145,"Customer not found"))</x:f>
      </x:c>
      <x:c r="D217" s="14"/>
      <x:c r="E217" s="14"/>
      <x:c r="F217" s="77"/>
      <x:c r="G217" s="78" t="str">
        <x:f>IF(A217="","",SUMIFS('Customer Payments'!$H$7:$H$506,'Customer Payments'!$E$7:$E$506,A217))</x:f>
      </x:c>
      <x:c r="H217" s="77"/>
      <x:c r="I217" s="78" t="str">
        <x:f>IF(F217="","",MAX(0,N(F217)-N(G217)-N(H217)))</x:f>
      </x:c>
      <x:c r="J217" s="76" t="str">
        <x:f>IF(A217="","",IF(OR(I217=0,E217=""),0,MAX(0,TODAY()-E217)))</x:f>
      </x:c>
      <x:c r="K217" s="76" t="str">
        <x:f>IF(I217="","",IF(I217=0,"Paid",IF(J217=0,"Current",IF(J217&lt;=30,"1-30 Days",IF(J217&lt;=60,"31-60 Days",IF(J217&lt;=90,"61-90 Days","90+ Days"))))))</x:f>
      </x:c>
      <x:c r="L217" s="76" t="str">
        <x:f>IF(A217="","",IF(I217=0,"Paid",IF(AND(E217&lt;&gt;"",TODAY()&gt;E217),"Overdue","Open")))</x:f>
      </x:c>
      <x:c r="M217" s="14"/>
      <x:c r="N217" s="14"/>
      <x:c r="O217" s="13"/>
      <x:c r="P217" s="13"/>
    </x:row>
    <x:row r="218">
      <x:c r="A218" s="13"/>
      <x:c r="B218" s="13"/>
      <x:c r="C218" s="76" t="str">
        <x:f>IF(B218="","",XLOOKUP(B218,'Lists &amp; COA'!$A$47:$A$145,'Lists &amp; COA'!$B$47:$B$145,"Customer not found"))</x:f>
      </x:c>
      <x:c r="D218" s="14"/>
      <x:c r="E218" s="14"/>
      <x:c r="F218" s="77"/>
      <x:c r="G218" s="78" t="str">
        <x:f>IF(A218="","",SUMIFS('Customer Payments'!$H$7:$H$506,'Customer Payments'!$E$7:$E$506,A218))</x:f>
      </x:c>
      <x:c r="H218" s="77"/>
      <x:c r="I218" s="78" t="str">
        <x:f>IF(F218="","",MAX(0,N(F218)-N(G218)-N(H218)))</x:f>
      </x:c>
      <x:c r="J218" s="76" t="str">
        <x:f>IF(A218="","",IF(OR(I218=0,E218=""),0,MAX(0,TODAY()-E218)))</x:f>
      </x:c>
      <x:c r="K218" s="76" t="str">
        <x:f>IF(I218="","",IF(I218=0,"Paid",IF(J218=0,"Current",IF(J218&lt;=30,"1-30 Days",IF(J218&lt;=60,"31-60 Days",IF(J218&lt;=90,"61-90 Days","90+ Days"))))))</x:f>
      </x:c>
      <x:c r="L218" s="76" t="str">
        <x:f>IF(A218="","",IF(I218=0,"Paid",IF(AND(E218&lt;&gt;"",TODAY()&gt;E218),"Overdue","Open")))</x:f>
      </x:c>
      <x:c r="M218" s="14"/>
      <x:c r="N218" s="14"/>
      <x:c r="O218" s="13"/>
      <x:c r="P218" s="13"/>
    </x:row>
    <x:row r="219">
      <x:c r="A219" s="13"/>
      <x:c r="B219" s="13"/>
      <x:c r="C219" s="76" t="str">
        <x:f>IF(B219="","",XLOOKUP(B219,'Lists &amp; COA'!$A$47:$A$145,'Lists &amp; COA'!$B$47:$B$145,"Customer not found"))</x:f>
      </x:c>
      <x:c r="D219" s="14"/>
      <x:c r="E219" s="14"/>
      <x:c r="F219" s="77"/>
      <x:c r="G219" s="78" t="str">
        <x:f>IF(A219="","",SUMIFS('Customer Payments'!$H$7:$H$506,'Customer Payments'!$E$7:$E$506,A219))</x:f>
      </x:c>
      <x:c r="H219" s="77"/>
      <x:c r="I219" s="78" t="str">
        <x:f>IF(F219="","",MAX(0,N(F219)-N(G219)-N(H219)))</x:f>
      </x:c>
      <x:c r="J219" s="76" t="str">
        <x:f>IF(A219="","",IF(OR(I219=0,E219=""),0,MAX(0,TODAY()-E219)))</x:f>
      </x:c>
      <x:c r="K219" s="76" t="str">
        <x:f>IF(I219="","",IF(I219=0,"Paid",IF(J219=0,"Current",IF(J219&lt;=30,"1-30 Days",IF(J219&lt;=60,"31-60 Days",IF(J219&lt;=90,"61-90 Days","90+ Days"))))))</x:f>
      </x:c>
      <x:c r="L219" s="76" t="str">
        <x:f>IF(A219="","",IF(I219=0,"Paid",IF(AND(E219&lt;&gt;"",TODAY()&gt;E219),"Overdue","Open")))</x:f>
      </x:c>
      <x:c r="M219" s="14"/>
      <x:c r="N219" s="14"/>
      <x:c r="O219" s="13"/>
      <x:c r="P219" s="13"/>
    </x:row>
    <x:row r="220">
      <x:c r="A220" s="13"/>
      <x:c r="B220" s="13"/>
      <x:c r="C220" s="76" t="str">
        <x:f>IF(B220="","",XLOOKUP(B220,'Lists &amp; COA'!$A$47:$A$145,'Lists &amp; COA'!$B$47:$B$145,"Customer not found"))</x:f>
      </x:c>
      <x:c r="D220" s="14"/>
      <x:c r="E220" s="14"/>
      <x:c r="F220" s="77"/>
      <x:c r="G220" s="78" t="str">
        <x:f>IF(A220="","",SUMIFS('Customer Payments'!$H$7:$H$506,'Customer Payments'!$E$7:$E$506,A220))</x:f>
      </x:c>
      <x:c r="H220" s="77"/>
      <x:c r="I220" s="78" t="str">
        <x:f>IF(F220="","",MAX(0,N(F220)-N(G220)-N(H220)))</x:f>
      </x:c>
      <x:c r="J220" s="76" t="str">
        <x:f>IF(A220="","",IF(OR(I220=0,E220=""),0,MAX(0,TODAY()-E220)))</x:f>
      </x:c>
      <x:c r="K220" s="76" t="str">
        <x:f>IF(I220="","",IF(I220=0,"Paid",IF(J220=0,"Current",IF(J220&lt;=30,"1-30 Days",IF(J220&lt;=60,"31-60 Days",IF(J220&lt;=90,"61-90 Days","90+ Days"))))))</x:f>
      </x:c>
      <x:c r="L220" s="76" t="str">
        <x:f>IF(A220="","",IF(I220=0,"Paid",IF(AND(E220&lt;&gt;"",TODAY()&gt;E220),"Overdue","Open")))</x:f>
      </x:c>
      <x:c r="M220" s="14"/>
      <x:c r="N220" s="14"/>
      <x:c r="O220" s="13"/>
      <x:c r="P220" s="13"/>
    </x:row>
    <x:row r="221">
      <x:c r="A221" s="13"/>
      <x:c r="B221" s="13"/>
      <x:c r="C221" s="76" t="str">
        <x:f>IF(B221="","",XLOOKUP(B221,'Lists &amp; COA'!$A$47:$A$145,'Lists &amp; COA'!$B$47:$B$145,"Customer not found"))</x:f>
      </x:c>
      <x:c r="D221" s="14"/>
      <x:c r="E221" s="14"/>
      <x:c r="F221" s="77"/>
      <x:c r="G221" s="78" t="str">
        <x:f>IF(A221="","",SUMIFS('Customer Payments'!$H$7:$H$506,'Customer Payments'!$E$7:$E$506,A221))</x:f>
      </x:c>
      <x:c r="H221" s="77"/>
      <x:c r="I221" s="78" t="str">
        <x:f>IF(F221="","",MAX(0,N(F221)-N(G221)-N(H221)))</x:f>
      </x:c>
      <x:c r="J221" s="76" t="str">
        <x:f>IF(A221="","",IF(OR(I221=0,E221=""),0,MAX(0,TODAY()-E221)))</x:f>
      </x:c>
      <x:c r="K221" s="76" t="str">
        <x:f>IF(I221="","",IF(I221=0,"Paid",IF(J221=0,"Current",IF(J221&lt;=30,"1-30 Days",IF(J221&lt;=60,"31-60 Days",IF(J221&lt;=90,"61-90 Days","90+ Days"))))))</x:f>
      </x:c>
      <x:c r="L221" s="76" t="str">
        <x:f>IF(A221="","",IF(I221=0,"Paid",IF(AND(E221&lt;&gt;"",TODAY()&gt;E221),"Overdue","Open")))</x:f>
      </x:c>
      <x:c r="M221" s="14"/>
      <x:c r="N221" s="14"/>
      <x:c r="O221" s="13"/>
      <x:c r="P221" s="13"/>
    </x:row>
    <x:row r="222">
      <x:c r="A222" s="13"/>
      <x:c r="B222" s="13"/>
      <x:c r="C222" s="76" t="str">
        <x:f>IF(B222="","",XLOOKUP(B222,'Lists &amp; COA'!$A$47:$A$145,'Lists &amp; COA'!$B$47:$B$145,"Customer not found"))</x:f>
      </x:c>
      <x:c r="D222" s="14"/>
      <x:c r="E222" s="14"/>
      <x:c r="F222" s="77"/>
      <x:c r="G222" s="78" t="str">
        <x:f>IF(A222="","",SUMIFS('Customer Payments'!$H$7:$H$506,'Customer Payments'!$E$7:$E$506,A222))</x:f>
      </x:c>
      <x:c r="H222" s="77"/>
      <x:c r="I222" s="78" t="str">
        <x:f>IF(F222="","",MAX(0,N(F222)-N(G222)-N(H222)))</x:f>
      </x:c>
      <x:c r="J222" s="76" t="str">
        <x:f>IF(A222="","",IF(OR(I222=0,E222=""),0,MAX(0,TODAY()-E222)))</x:f>
      </x:c>
      <x:c r="K222" s="76" t="str">
        <x:f>IF(I222="","",IF(I222=0,"Paid",IF(J222=0,"Current",IF(J222&lt;=30,"1-30 Days",IF(J222&lt;=60,"31-60 Days",IF(J222&lt;=90,"61-90 Days","90+ Days"))))))</x:f>
      </x:c>
      <x:c r="L222" s="76" t="str">
        <x:f>IF(A222="","",IF(I222=0,"Paid",IF(AND(E222&lt;&gt;"",TODAY()&gt;E222),"Overdue","Open")))</x:f>
      </x:c>
      <x:c r="M222" s="14"/>
      <x:c r="N222" s="14"/>
      <x:c r="O222" s="13"/>
      <x:c r="P222" s="13"/>
    </x:row>
    <x:row r="223">
      <x:c r="A223" s="13"/>
      <x:c r="B223" s="13"/>
      <x:c r="C223" s="76" t="str">
        <x:f>IF(B223="","",XLOOKUP(B223,'Lists &amp; COA'!$A$47:$A$145,'Lists &amp; COA'!$B$47:$B$145,"Customer not found"))</x:f>
      </x:c>
      <x:c r="D223" s="14"/>
      <x:c r="E223" s="14"/>
      <x:c r="F223" s="77"/>
      <x:c r="G223" s="78" t="str">
        <x:f>IF(A223="","",SUMIFS('Customer Payments'!$H$7:$H$506,'Customer Payments'!$E$7:$E$506,A223))</x:f>
      </x:c>
      <x:c r="H223" s="77"/>
      <x:c r="I223" s="78" t="str">
        <x:f>IF(F223="","",MAX(0,N(F223)-N(G223)-N(H223)))</x:f>
      </x:c>
      <x:c r="J223" s="76" t="str">
        <x:f>IF(A223="","",IF(OR(I223=0,E223=""),0,MAX(0,TODAY()-E223)))</x:f>
      </x:c>
      <x:c r="K223" s="76" t="str">
        <x:f>IF(I223="","",IF(I223=0,"Paid",IF(J223=0,"Current",IF(J223&lt;=30,"1-30 Days",IF(J223&lt;=60,"31-60 Days",IF(J223&lt;=90,"61-90 Days","90+ Days"))))))</x:f>
      </x:c>
      <x:c r="L223" s="76" t="str">
        <x:f>IF(A223="","",IF(I223=0,"Paid",IF(AND(E223&lt;&gt;"",TODAY()&gt;E223),"Overdue","Open")))</x:f>
      </x:c>
      <x:c r="M223" s="14"/>
      <x:c r="N223" s="14"/>
      <x:c r="O223" s="13"/>
      <x:c r="P223" s="13"/>
    </x:row>
    <x:row r="224">
      <x:c r="A224" s="13"/>
      <x:c r="B224" s="13"/>
      <x:c r="C224" s="76" t="str">
        <x:f>IF(B224="","",XLOOKUP(B224,'Lists &amp; COA'!$A$47:$A$145,'Lists &amp; COA'!$B$47:$B$145,"Customer not found"))</x:f>
      </x:c>
      <x:c r="D224" s="14"/>
      <x:c r="E224" s="14"/>
      <x:c r="F224" s="77"/>
      <x:c r="G224" s="78" t="str">
        <x:f>IF(A224="","",SUMIFS('Customer Payments'!$H$7:$H$506,'Customer Payments'!$E$7:$E$506,A224))</x:f>
      </x:c>
      <x:c r="H224" s="77"/>
      <x:c r="I224" s="78" t="str">
        <x:f>IF(F224="","",MAX(0,N(F224)-N(G224)-N(H224)))</x:f>
      </x:c>
      <x:c r="J224" s="76" t="str">
        <x:f>IF(A224="","",IF(OR(I224=0,E224=""),0,MAX(0,TODAY()-E224)))</x:f>
      </x:c>
      <x:c r="K224" s="76" t="str">
        <x:f>IF(I224="","",IF(I224=0,"Paid",IF(J224=0,"Current",IF(J224&lt;=30,"1-30 Days",IF(J224&lt;=60,"31-60 Days",IF(J224&lt;=90,"61-90 Days","90+ Days"))))))</x:f>
      </x:c>
      <x:c r="L224" s="76" t="str">
        <x:f>IF(A224="","",IF(I224=0,"Paid",IF(AND(E224&lt;&gt;"",TODAY()&gt;E224),"Overdue","Open")))</x:f>
      </x:c>
      <x:c r="M224" s="14"/>
      <x:c r="N224" s="14"/>
      <x:c r="O224" s="13"/>
      <x:c r="P224" s="13"/>
    </x:row>
    <x:row r="225">
      <x:c r="A225" s="13"/>
      <x:c r="B225" s="13"/>
      <x:c r="C225" s="76" t="str">
        <x:f>IF(B225="","",XLOOKUP(B225,'Lists &amp; COA'!$A$47:$A$145,'Lists &amp; COA'!$B$47:$B$145,"Customer not found"))</x:f>
      </x:c>
      <x:c r="D225" s="14"/>
      <x:c r="E225" s="14"/>
      <x:c r="F225" s="77"/>
      <x:c r="G225" s="78" t="str">
        <x:f>IF(A225="","",SUMIFS('Customer Payments'!$H$7:$H$506,'Customer Payments'!$E$7:$E$506,A225))</x:f>
      </x:c>
      <x:c r="H225" s="77"/>
      <x:c r="I225" s="78" t="str">
        <x:f>IF(F225="","",MAX(0,N(F225)-N(G225)-N(H225)))</x:f>
      </x:c>
      <x:c r="J225" s="76" t="str">
        <x:f>IF(A225="","",IF(OR(I225=0,E225=""),0,MAX(0,TODAY()-E225)))</x:f>
      </x:c>
      <x:c r="K225" s="76" t="str">
        <x:f>IF(I225="","",IF(I225=0,"Paid",IF(J225=0,"Current",IF(J225&lt;=30,"1-30 Days",IF(J225&lt;=60,"31-60 Days",IF(J225&lt;=90,"61-90 Days","90+ Days"))))))</x:f>
      </x:c>
      <x:c r="L225" s="76" t="str">
        <x:f>IF(A225="","",IF(I225=0,"Paid",IF(AND(E225&lt;&gt;"",TODAY()&gt;E225),"Overdue","Open")))</x:f>
      </x:c>
      <x:c r="M225" s="14"/>
      <x:c r="N225" s="14"/>
      <x:c r="O225" s="13"/>
      <x:c r="P225" s="13"/>
    </x:row>
    <x:row r="226">
      <x:c r="A226" s="13"/>
      <x:c r="B226" s="13"/>
      <x:c r="C226" s="76" t="str">
        <x:f>IF(B226="","",XLOOKUP(B226,'Lists &amp; COA'!$A$47:$A$145,'Lists &amp; COA'!$B$47:$B$145,"Customer not found"))</x:f>
      </x:c>
      <x:c r="D226" s="14"/>
      <x:c r="E226" s="14"/>
      <x:c r="F226" s="77"/>
      <x:c r="G226" s="78" t="str">
        <x:f>IF(A226="","",SUMIFS('Customer Payments'!$H$7:$H$506,'Customer Payments'!$E$7:$E$506,A226))</x:f>
      </x:c>
      <x:c r="H226" s="77"/>
      <x:c r="I226" s="78" t="str">
        <x:f>IF(F226="","",MAX(0,N(F226)-N(G226)-N(H226)))</x:f>
      </x:c>
      <x:c r="J226" s="76" t="str">
        <x:f>IF(A226="","",IF(OR(I226=0,E226=""),0,MAX(0,TODAY()-E226)))</x:f>
      </x:c>
      <x:c r="K226" s="76" t="str">
        <x:f>IF(I226="","",IF(I226=0,"Paid",IF(J226=0,"Current",IF(J226&lt;=30,"1-30 Days",IF(J226&lt;=60,"31-60 Days",IF(J226&lt;=90,"61-90 Days","90+ Days"))))))</x:f>
      </x:c>
      <x:c r="L226" s="76" t="str">
        <x:f>IF(A226="","",IF(I226=0,"Paid",IF(AND(E226&lt;&gt;"",TODAY()&gt;E226),"Overdue","Open")))</x:f>
      </x:c>
      <x:c r="M226" s="14"/>
      <x:c r="N226" s="14"/>
      <x:c r="O226" s="13"/>
      <x:c r="P226" s="13"/>
    </x:row>
    <x:row r="227">
      <x:c r="A227" s="13"/>
      <x:c r="B227" s="13"/>
      <x:c r="C227" s="76" t="str">
        <x:f>IF(B227="","",XLOOKUP(B227,'Lists &amp; COA'!$A$47:$A$145,'Lists &amp; COA'!$B$47:$B$145,"Customer not found"))</x:f>
      </x:c>
      <x:c r="D227" s="14"/>
      <x:c r="E227" s="14"/>
      <x:c r="F227" s="77"/>
      <x:c r="G227" s="78" t="str">
        <x:f>IF(A227="","",SUMIFS('Customer Payments'!$H$7:$H$506,'Customer Payments'!$E$7:$E$506,A227))</x:f>
      </x:c>
      <x:c r="H227" s="77"/>
      <x:c r="I227" s="78" t="str">
        <x:f>IF(F227="","",MAX(0,N(F227)-N(G227)-N(H227)))</x:f>
      </x:c>
      <x:c r="J227" s="76" t="str">
        <x:f>IF(A227="","",IF(OR(I227=0,E227=""),0,MAX(0,TODAY()-E227)))</x:f>
      </x:c>
      <x:c r="K227" s="76" t="str">
        <x:f>IF(I227="","",IF(I227=0,"Paid",IF(J227=0,"Current",IF(J227&lt;=30,"1-30 Days",IF(J227&lt;=60,"31-60 Days",IF(J227&lt;=90,"61-90 Days","90+ Days"))))))</x:f>
      </x:c>
      <x:c r="L227" s="76" t="str">
        <x:f>IF(A227="","",IF(I227=0,"Paid",IF(AND(E227&lt;&gt;"",TODAY()&gt;E227),"Overdue","Open")))</x:f>
      </x:c>
      <x:c r="M227" s="14"/>
      <x:c r="N227" s="14"/>
      <x:c r="O227" s="13"/>
      <x:c r="P227" s="13"/>
    </x:row>
    <x:row r="228">
      <x:c r="A228" s="13"/>
      <x:c r="B228" s="13"/>
      <x:c r="C228" s="76" t="str">
        <x:f>IF(B228="","",XLOOKUP(B228,'Lists &amp; COA'!$A$47:$A$145,'Lists &amp; COA'!$B$47:$B$145,"Customer not found"))</x:f>
      </x:c>
      <x:c r="D228" s="14"/>
      <x:c r="E228" s="14"/>
      <x:c r="F228" s="77"/>
      <x:c r="G228" s="78" t="str">
        <x:f>IF(A228="","",SUMIFS('Customer Payments'!$H$7:$H$506,'Customer Payments'!$E$7:$E$506,A228))</x:f>
      </x:c>
      <x:c r="H228" s="77"/>
      <x:c r="I228" s="78" t="str">
        <x:f>IF(F228="","",MAX(0,N(F228)-N(G228)-N(H228)))</x:f>
      </x:c>
      <x:c r="J228" s="76" t="str">
        <x:f>IF(A228="","",IF(OR(I228=0,E228=""),0,MAX(0,TODAY()-E228)))</x:f>
      </x:c>
      <x:c r="K228" s="76" t="str">
        <x:f>IF(I228="","",IF(I228=0,"Paid",IF(J228=0,"Current",IF(J228&lt;=30,"1-30 Days",IF(J228&lt;=60,"31-60 Days",IF(J228&lt;=90,"61-90 Days","90+ Days"))))))</x:f>
      </x:c>
      <x:c r="L228" s="76" t="str">
        <x:f>IF(A228="","",IF(I228=0,"Paid",IF(AND(E228&lt;&gt;"",TODAY()&gt;E228),"Overdue","Open")))</x:f>
      </x:c>
      <x:c r="M228" s="14"/>
      <x:c r="N228" s="14"/>
      <x:c r="O228" s="13"/>
      <x:c r="P228" s="13"/>
    </x:row>
    <x:row r="229">
      <x:c r="A229" s="13"/>
      <x:c r="B229" s="13"/>
      <x:c r="C229" s="76" t="str">
        <x:f>IF(B229="","",XLOOKUP(B229,'Lists &amp; COA'!$A$47:$A$145,'Lists &amp; COA'!$B$47:$B$145,"Customer not found"))</x:f>
      </x:c>
      <x:c r="D229" s="14"/>
      <x:c r="E229" s="14"/>
      <x:c r="F229" s="77"/>
      <x:c r="G229" s="78" t="str">
        <x:f>IF(A229="","",SUMIFS('Customer Payments'!$H$7:$H$506,'Customer Payments'!$E$7:$E$506,A229))</x:f>
      </x:c>
      <x:c r="H229" s="77"/>
      <x:c r="I229" s="78" t="str">
        <x:f>IF(F229="","",MAX(0,N(F229)-N(G229)-N(H229)))</x:f>
      </x:c>
      <x:c r="J229" s="76" t="str">
        <x:f>IF(A229="","",IF(OR(I229=0,E229=""),0,MAX(0,TODAY()-E229)))</x:f>
      </x:c>
      <x:c r="K229" s="76" t="str">
        <x:f>IF(I229="","",IF(I229=0,"Paid",IF(J229=0,"Current",IF(J229&lt;=30,"1-30 Days",IF(J229&lt;=60,"31-60 Days",IF(J229&lt;=90,"61-90 Days","90+ Days"))))))</x:f>
      </x:c>
      <x:c r="L229" s="76" t="str">
        <x:f>IF(A229="","",IF(I229=0,"Paid",IF(AND(E229&lt;&gt;"",TODAY()&gt;E229),"Overdue","Open")))</x:f>
      </x:c>
      <x:c r="M229" s="14"/>
      <x:c r="N229" s="14"/>
      <x:c r="O229" s="13"/>
      <x:c r="P229" s="13"/>
    </x:row>
    <x:row r="230">
      <x:c r="A230" s="13"/>
      <x:c r="B230" s="13"/>
      <x:c r="C230" s="76" t="str">
        <x:f>IF(B230="","",XLOOKUP(B230,'Lists &amp; COA'!$A$47:$A$145,'Lists &amp; COA'!$B$47:$B$145,"Customer not found"))</x:f>
      </x:c>
      <x:c r="D230" s="14"/>
      <x:c r="E230" s="14"/>
      <x:c r="F230" s="77"/>
      <x:c r="G230" s="78" t="str">
        <x:f>IF(A230="","",SUMIFS('Customer Payments'!$H$7:$H$506,'Customer Payments'!$E$7:$E$506,A230))</x:f>
      </x:c>
      <x:c r="H230" s="77"/>
      <x:c r="I230" s="78" t="str">
        <x:f>IF(F230="","",MAX(0,N(F230)-N(G230)-N(H230)))</x:f>
      </x:c>
      <x:c r="J230" s="76" t="str">
        <x:f>IF(A230="","",IF(OR(I230=0,E230=""),0,MAX(0,TODAY()-E230)))</x:f>
      </x:c>
      <x:c r="K230" s="76" t="str">
        <x:f>IF(I230="","",IF(I230=0,"Paid",IF(J230=0,"Current",IF(J230&lt;=30,"1-30 Days",IF(J230&lt;=60,"31-60 Days",IF(J230&lt;=90,"61-90 Days","90+ Days"))))))</x:f>
      </x:c>
      <x:c r="L230" s="76" t="str">
        <x:f>IF(A230="","",IF(I230=0,"Paid",IF(AND(E230&lt;&gt;"",TODAY()&gt;E230),"Overdue","Open")))</x:f>
      </x:c>
      <x:c r="M230" s="14"/>
      <x:c r="N230" s="14"/>
      <x:c r="O230" s="13"/>
      <x:c r="P230" s="13"/>
    </x:row>
    <x:row r="231">
      <x:c r="A231" s="13"/>
      <x:c r="B231" s="13"/>
      <x:c r="C231" s="76" t="str">
        <x:f>IF(B231="","",XLOOKUP(B231,'Lists &amp; COA'!$A$47:$A$145,'Lists &amp; COA'!$B$47:$B$145,"Customer not found"))</x:f>
      </x:c>
      <x:c r="D231" s="14"/>
      <x:c r="E231" s="14"/>
      <x:c r="F231" s="77"/>
      <x:c r="G231" s="78" t="str">
        <x:f>IF(A231="","",SUMIFS('Customer Payments'!$H$7:$H$506,'Customer Payments'!$E$7:$E$506,A231))</x:f>
      </x:c>
      <x:c r="H231" s="77"/>
      <x:c r="I231" s="78" t="str">
        <x:f>IF(F231="","",MAX(0,N(F231)-N(G231)-N(H231)))</x:f>
      </x:c>
      <x:c r="J231" s="76" t="str">
        <x:f>IF(A231="","",IF(OR(I231=0,E231=""),0,MAX(0,TODAY()-E231)))</x:f>
      </x:c>
      <x:c r="K231" s="76" t="str">
        <x:f>IF(I231="","",IF(I231=0,"Paid",IF(J231=0,"Current",IF(J231&lt;=30,"1-30 Days",IF(J231&lt;=60,"31-60 Days",IF(J231&lt;=90,"61-90 Days","90+ Days"))))))</x:f>
      </x:c>
      <x:c r="L231" s="76" t="str">
        <x:f>IF(A231="","",IF(I231=0,"Paid",IF(AND(E231&lt;&gt;"",TODAY()&gt;E231),"Overdue","Open")))</x:f>
      </x:c>
      <x:c r="M231" s="14"/>
      <x:c r="N231" s="14"/>
      <x:c r="O231" s="13"/>
      <x:c r="P231" s="13"/>
    </x:row>
    <x:row r="232">
      <x:c r="A232" s="13"/>
      <x:c r="B232" s="13"/>
      <x:c r="C232" s="76" t="str">
        <x:f>IF(B232="","",XLOOKUP(B232,'Lists &amp; COA'!$A$47:$A$145,'Lists &amp; COA'!$B$47:$B$145,"Customer not found"))</x:f>
      </x:c>
      <x:c r="D232" s="14"/>
      <x:c r="E232" s="14"/>
      <x:c r="F232" s="77"/>
      <x:c r="G232" s="78" t="str">
        <x:f>IF(A232="","",SUMIFS('Customer Payments'!$H$7:$H$506,'Customer Payments'!$E$7:$E$506,A232))</x:f>
      </x:c>
      <x:c r="H232" s="77"/>
      <x:c r="I232" s="78" t="str">
        <x:f>IF(F232="","",MAX(0,N(F232)-N(G232)-N(H232)))</x:f>
      </x:c>
      <x:c r="J232" s="76" t="str">
        <x:f>IF(A232="","",IF(OR(I232=0,E232=""),0,MAX(0,TODAY()-E232)))</x:f>
      </x:c>
      <x:c r="K232" s="76" t="str">
        <x:f>IF(I232="","",IF(I232=0,"Paid",IF(J232=0,"Current",IF(J232&lt;=30,"1-30 Days",IF(J232&lt;=60,"31-60 Days",IF(J232&lt;=90,"61-90 Days","90+ Days"))))))</x:f>
      </x:c>
      <x:c r="L232" s="76" t="str">
        <x:f>IF(A232="","",IF(I232=0,"Paid",IF(AND(E232&lt;&gt;"",TODAY()&gt;E232),"Overdue","Open")))</x:f>
      </x:c>
      <x:c r="M232" s="14"/>
      <x:c r="N232" s="14"/>
      <x:c r="O232" s="13"/>
      <x:c r="P232" s="13"/>
    </x:row>
    <x:row r="233">
      <x:c r="A233" s="13"/>
      <x:c r="B233" s="13"/>
      <x:c r="C233" s="76" t="str">
        <x:f>IF(B233="","",XLOOKUP(B233,'Lists &amp; COA'!$A$47:$A$145,'Lists &amp; COA'!$B$47:$B$145,"Customer not found"))</x:f>
      </x:c>
      <x:c r="D233" s="14"/>
      <x:c r="E233" s="14"/>
      <x:c r="F233" s="77"/>
      <x:c r="G233" s="78" t="str">
        <x:f>IF(A233="","",SUMIFS('Customer Payments'!$H$7:$H$506,'Customer Payments'!$E$7:$E$506,A233))</x:f>
      </x:c>
      <x:c r="H233" s="77"/>
      <x:c r="I233" s="78" t="str">
        <x:f>IF(F233="","",MAX(0,N(F233)-N(G233)-N(H233)))</x:f>
      </x:c>
      <x:c r="J233" s="76" t="str">
        <x:f>IF(A233="","",IF(OR(I233=0,E233=""),0,MAX(0,TODAY()-E233)))</x:f>
      </x:c>
      <x:c r="K233" s="76" t="str">
        <x:f>IF(I233="","",IF(I233=0,"Paid",IF(J233=0,"Current",IF(J233&lt;=30,"1-30 Days",IF(J233&lt;=60,"31-60 Days",IF(J233&lt;=90,"61-90 Days","90+ Days"))))))</x:f>
      </x:c>
      <x:c r="L233" s="76" t="str">
        <x:f>IF(A233="","",IF(I233=0,"Paid",IF(AND(E233&lt;&gt;"",TODAY()&gt;E233),"Overdue","Open")))</x:f>
      </x:c>
      <x:c r="M233" s="14"/>
      <x:c r="N233" s="14"/>
      <x:c r="O233" s="13"/>
      <x:c r="P233" s="13"/>
    </x:row>
    <x:row r="234">
      <x:c r="A234" s="13"/>
      <x:c r="B234" s="13"/>
      <x:c r="C234" s="76" t="str">
        <x:f>IF(B234="","",XLOOKUP(B234,'Lists &amp; COA'!$A$47:$A$145,'Lists &amp; COA'!$B$47:$B$145,"Customer not found"))</x:f>
      </x:c>
      <x:c r="D234" s="14"/>
      <x:c r="E234" s="14"/>
      <x:c r="F234" s="77"/>
      <x:c r="G234" s="78" t="str">
        <x:f>IF(A234="","",SUMIFS('Customer Payments'!$H$7:$H$506,'Customer Payments'!$E$7:$E$506,A234))</x:f>
      </x:c>
      <x:c r="H234" s="77"/>
      <x:c r="I234" s="78" t="str">
        <x:f>IF(F234="","",MAX(0,N(F234)-N(G234)-N(H234)))</x:f>
      </x:c>
      <x:c r="J234" s="76" t="str">
        <x:f>IF(A234="","",IF(OR(I234=0,E234=""),0,MAX(0,TODAY()-E234)))</x:f>
      </x:c>
      <x:c r="K234" s="76" t="str">
        <x:f>IF(I234="","",IF(I234=0,"Paid",IF(J234=0,"Current",IF(J234&lt;=30,"1-30 Days",IF(J234&lt;=60,"31-60 Days",IF(J234&lt;=90,"61-90 Days","90+ Days"))))))</x:f>
      </x:c>
      <x:c r="L234" s="76" t="str">
        <x:f>IF(A234="","",IF(I234=0,"Paid",IF(AND(E234&lt;&gt;"",TODAY()&gt;E234),"Overdue","Open")))</x:f>
      </x:c>
      <x:c r="M234" s="14"/>
      <x:c r="N234" s="14"/>
      <x:c r="O234" s="13"/>
      <x:c r="P234" s="13"/>
    </x:row>
    <x:row r="235">
      <x:c r="A235" s="13"/>
      <x:c r="B235" s="13"/>
      <x:c r="C235" s="76" t="str">
        <x:f>IF(B235="","",XLOOKUP(B235,'Lists &amp; COA'!$A$47:$A$145,'Lists &amp; COA'!$B$47:$B$145,"Customer not found"))</x:f>
      </x:c>
      <x:c r="D235" s="14"/>
      <x:c r="E235" s="14"/>
      <x:c r="F235" s="77"/>
      <x:c r="G235" s="78" t="str">
        <x:f>IF(A235="","",SUMIFS('Customer Payments'!$H$7:$H$506,'Customer Payments'!$E$7:$E$506,A235))</x:f>
      </x:c>
      <x:c r="H235" s="77"/>
      <x:c r="I235" s="78" t="str">
        <x:f>IF(F235="","",MAX(0,N(F235)-N(G235)-N(H235)))</x:f>
      </x:c>
      <x:c r="J235" s="76" t="str">
        <x:f>IF(A235="","",IF(OR(I235=0,E235=""),0,MAX(0,TODAY()-E235)))</x:f>
      </x:c>
      <x:c r="K235" s="76" t="str">
        <x:f>IF(I235="","",IF(I235=0,"Paid",IF(J235=0,"Current",IF(J235&lt;=30,"1-30 Days",IF(J235&lt;=60,"31-60 Days",IF(J235&lt;=90,"61-90 Days","90+ Days"))))))</x:f>
      </x:c>
      <x:c r="L235" s="76" t="str">
        <x:f>IF(A235="","",IF(I235=0,"Paid",IF(AND(E235&lt;&gt;"",TODAY()&gt;E235),"Overdue","Open")))</x:f>
      </x:c>
      <x:c r="M235" s="14"/>
      <x:c r="N235" s="14"/>
      <x:c r="O235" s="13"/>
      <x:c r="P235" s="13"/>
    </x:row>
    <x:row r="236">
      <x:c r="A236" s="13"/>
      <x:c r="B236" s="13"/>
      <x:c r="C236" s="76" t="str">
        <x:f>IF(B236="","",XLOOKUP(B236,'Lists &amp; COA'!$A$47:$A$145,'Lists &amp; COA'!$B$47:$B$145,"Customer not found"))</x:f>
      </x:c>
      <x:c r="D236" s="14"/>
      <x:c r="E236" s="14"/>
      <x:c r="F236" s="77"/>
      <x:c r="G236" s="78" t="str">
        <x:f>IF(A236="","",SUMIFS('Customer Payments'!$H$7:$H$506,'Customer Payments'!$E$7:$E$506,A236))</x:f>
      </x:c>
      <x:c r="H236" s="77"/>
      <x:c r="I236" s="78" t="str">
        <x:f>IF(F236="","",MAX(0,N(F236)-N(G236)-N(H236)))</x:f>
      </x:c>
      <x:c r="J236" s="76" t="str">
        <x:f>IF(A236="","",IF(OR(I236=0,E236=""),0,MAX(0,TODAY()-E236)))</x:f>
      </x:c>
      <x:c r="K236" s="76" t="str">
        <x:f>IF(I236="","",IF(I236=0,"Paid",IF(J236=0,"Current",IF(J236&lt;=30,"1-30 Days",IF(J236&lt;=60,"31-60 Days",IF(J236&lt;=90,"61-90 Days","90+ Days"))))))</x:f>
      </x:c>
      <x:c r="L236" s="76" t="str">
        <x:f>IF(A236="","",IF(I236=0,"Paid",IF(AND(E236&lt;&gt;"",TODAY()&gt;E236),"Overdue","Open")))</x:f>
      </x:c>
      <x:c r="M236" s="14"/>
      <x:c r="N236" s="14"/>
      <x:c r="O236" s="13"/>
      <x:c r="P236" s="13"/>
    </x:row>
    <x:row r="237">
      <x:c r="A237" s="13"/>
      <x:c r="B237" s="13"/>
      <x:c r="C237" s="76" t="str">
        <x:f>IF(B237="","",XLOOKUP(B237,'Lists &amp; COA'!$A$47:$A$145,'Lists &amp; COA'!$B$47:$B$145,"Customer not found"))</x:f>
      </x:c>
      <x:c r="D237" s="14"/>
      <x:c r="E237" s="14"/>
      <x:c r="F237" s="77"/>
      <x:c r="G237" s="78" t="str">
        <x:f>IF(A237="","",SUMIFS('Customer Payments'!$H$7:$H$506,'Customer Payments'!$E$7:$E$506,A237))</x:f>
      </x:c>
      <x:c r="H237" s="77"/>
      <x:c r="I237" s="78" t="str">
        <x:f>IF(F237="","",MAX(0,N(F237)-N(G237)-N(H237)))</x:f>
      </x:c>
      <x:c r="J237" s="76" t="str">
        <x:f>IF(A237="","",IF(OR(I237=0,E237=""),0,MAX(0,TODAY()-E237)))</x:f>
      </x:c>
      <x:c r="K237" s="76" t="str">
        <x:f>IF(I237="","",IF(I237=0,"Paid",IF(J237=0,"Current",IF(J237&lt;=30,"1-30 Days",IF(J237&lt;=60,"31-60 Days",IF(J237&lt;=90,"61-90 Days","90+ Days"))))))</x:f>
      </x:c>
      <x:c r="L237" s="76" t="str">
        <x:f>IF(A237="","",IF(I237=0,"Paid",IF(AND(E237&lt;&gt;"",TODAY()&gt;E237),"Overdue","Open")))</x:f>
      </x:c>
      <x:c r="M237" s="14"/>
      <x:c r="N237" s="14"/>
      <x:c r="O237" s="13"/>
      <x:c r="P237" s="13"/>
    </x:row>
    <x:row r="238">
      <x:c r="A238" s="13"/>
      <x:c r="B238" s="13"/>
      <x:c r="C238" s="76" t="str">
        <x:f>IF(B238="","",XLOOKUP(B238,'Lists &amp; COA'!$A$47:$A$145,'Lists &amp; COA'!$B$47:$B$145,"Customer not found"))</x:f>
      </x:c>
      <x:c r="D238" s="14"/>
      <x:c r="E238" s="14"/>
      <x:c r="F238" s="77"/>
      <x:c r="G238" s="78" t="str">
        <x:f>IF(A238="","",SUMIFS('Customer Payments'!$H$7:$H$506,'Customer Payments'!$E$7:$E$506,A238))</x:f>
      </x:c>
      <x:c r="H238" s="77"/>
      <x:c r="I238" s="78" t="str">
        <x:f>IF(F238="","",MAX(0,N(F238)-N(G238)-N(H238)))</x:f>
      </x:c>
      <x:c r="J238" s="76" t="str">
        <x:f>IF(A238="","",IF(OR(I238=0,E238=""),0,MAX(0,TODAY()-E238)))</x:f>
      </x:c>
      <x:c r="K238" s="76" t="str">
        <x:f>IF(I238="","",IF(I238=0,"Paid",IF(J238=0,"Current",IF(J238&lt;=30,"1-30 Days",IF(J238&lt;=60,"31-60 Days",IF(J238&lt;=90,"61-90 Days","90+ Days"))))))</x:f>
      </x:c>
      <x:c r="L238" s="76" t="str">
        <x:f>IF(A238="","",IF(I238=0,"Paid",IF(AND(E238&lt;&gt;"",TODAY()&gt;E238),"Overdue","Open")))</x:f>
      </x:c>
      <x:c r="M238" s="14"/>
      <x:c r="N238" s="14"/>
      <x:c r="O238" s="13"/>
      <x:c r="P238" s="13"/>
    </x:row>
    <x:row r="239">
      <x:c r="A239" s="13"/>
      <x:c r="B239" s="13"/>
      <x:c r="C239" s="76" t="str">
        <x:f>IF(B239="","",XLOOKUP(B239,'Lists &amp; COA'!$A$47:$A$145,'Lists &amp; COA'!$B$47:$B$145,"Customer not found"))</x:f>
      </x:c>
      <x:c r="D239" s="14"/>
      <x:c r="E239" s="14"/>
      <x:c r="F239" s="77"/>
      <x:c r="G239" s="78" t="str">
        <x:f>IF(A239="","",SUMIFS('Customer Payments'!$H$7:$H$506,'Customer Payments'!$E$7:$E$506,A239))</x:f>
      </x:c>
      <x:c r="H239" s="77"/>
      <x:c r="I239" s="78" t="str">
        <x:f>IF(F239="","",MAX(0,N(F239)-N(G239)-N(H239)))</x:f>
      </x:c>
      <x:c r="J239" s="76" t="str">
        <x:f>IF(A239="","",IF(OR(I239=0,E239=""),0,MAX(0,TODAY()-E239)))</x:f>
      </x:c>
      <x:c r="K239" s="76" t="str">
        <x:f>IF(I239="","",IF(I239=0,"Paid",IF(J239=0,"Current",IF(J239&lt;=30,"1-30 Days",IF(J239&lt;=60,"31-60 Days",IF(J239&lt;=90,"61-90 Days","90+ Days"))))))</x:f>
      </x:c>
      <x:c r="L239" s="76" t="str">
        <x:f>IF(A239="","",IF(I239=0,"Paid",IF(AND(E239&lt;&gt;"",TODAY()&gt;E239),"Overdue","Open")))</x:f>
      </x:c>
      <x:c r="M239" s="14"/>
      <x:c r="N239" s="14"/>
      <x:c r="O239" s="13"/>
      <x:c r="P239" s="13"/>
    </x:row>
    <x:row r="240">
      <x:c r="A240" s="13"/>
      <x:c r="B240" s="13"/>
      <x:c r="C240" s="76" t="str">
        <x:f>IF(B240="","",XLOOKUP(B240,'Lists &amp; COA'!$A$47:$A$145,'Lists &amp; COA'!$B$47:$B$145,"Customer not found"))</x:f>
      </x:c>
      <x:c r="D240" s="14"/>
      <x:c r="E240" s="14"/>
      <x:c r="F240" s="77"/>
      <x:c r="G240" s="78" t="str">
        <x:f>IF(A240="","",SUMIFS('Customer Payments'!$H$7:$H$506,'Customer Payments'!$E$7:$E$506,A240))</x:f>
      </x:c>
      <x:c r="H240" s="77"/>
      <x:c r="I240" s="78" t="str">
        <x:f>IF(F240="","",MAX(0,N(F240)-N(G240)-N(H240)))</x:f>
      </x:c>
      <x:c r="J240" s="76" t="str">
        <x:f>IF(A240="","",IF(OR(I240=0,E240=""),0,MAX(0,TODAY()-E240)))</x:f>
      </x:c>
      <x:c r="K240" s="76" t="str">
        <x:f>IF(I240="","",IF(I240=0,"Paid",IF(J240=0,"Current",IF(J240&lt;=30,"1-30 Days",IF(J240&lt;=60,"31-60 Days",IF(J240&lt;=90,"61-90 Days","90+ Days"))))))</x:f>
      </x:c>
      <x:c r="L240" s="76" t="str">
        <x:f>IF(A240="","",IF(I240=0,"Paid",IF(AND(E240&lt;&gt;"",TODAY()&gt;E240),"Overdue","Open")))</x:f>
      </x:c>
      <x:c r="M240" s="14"/>
      <x:c r="N240" s="14"/>
      <x:c r="O240" s="13"/>
      <x:c r="P240" s="13"/>
    </x:row>
    <x:row r="241">
      <x:c r="A241" s="13"/>
      <x:c r="B241" s="13"/>
      <x:c r="C241" s="76" t="str">
        <x:f>IF(B241="","",XLOOKUP(B241,'Lists &amp; COA'!$A$47:$A$145,'Lists &amp; COA'!$B$47:$B$145,"Customer not found"))</x:f>
      </x:c>
      <x:c r="D241" s="14"/>
      <x:c r="E241" s="14"/>
      <x:c r="F241" s="77"/>
      <x:c r="G241" s="78" t="str">
        <x:f>IF(A241="","",SUMIFS('Customer Payments'!$H$7:$H$506,'Customer Payments'!$E$7:$E$506,A241))</x:f>
      </x:c>
      <x:c r="H241" s="77"/>
      <x:c r="I241" s="78" t="str">
        <x:f>IF(F241="","",MAX(0,N(F241)-N(G241)-N(H241)))</x:f>
      </x:c>
      <x:c r="J241" s="76" t="str">
        <x:f>IF(A241="","",IF(OR(I241=0,E241=""),0,MAX(0,TODAY()-E241)))</x:f>
      </x:c>
      <x:c r="K241" s="76" t="str">
        <x:f>IF(I241="","",IF(I241=0,"Paid",IF(J241=0,"Current",IF(J241&lt;=30,"1-30 Days",IF(J241&lt;=60,"31-60 Days",IF(J241&lt;=90,"61-90 Days","90+ Days"))))))</x:f>
      </x:c>
      <x:c r="L241" s="76" t="str">
        <x:f>IF(A241="","",IF(I241=0,"Paid",IF(AND(E241&lt;&gt;"",TODAY()&gt;E241),"Overdue","Open")))</x:f>
      </x:c>
      <x:c r="M241" s="14"/>
      <x:c r="N241" s="14"/>
      <x:c r="O241" s="13"/>
      <x:c r="P241" s="13"/>
    </x:row>
    <x:row r="242">
      <x:c r="A242" s="13"/>
      <x:c r="B242" s="13"/>
      <x:c r="C242" s="76" t="str">
        <x:f>IF(B242="","",XLOOKUP(B242,'Lists &amp; COA'!$A$47:$A$145,'Lists &amp; COA'!$B$47:$B$145,"Customer not found"))</x:f>
      </x:c>
      <x:c r="D242" s="14"/>
      <x:c r="E242" s="14"/>
      <x:c r="F242" s="77"/>
      <x:c r="G242" s="78" t="str">
        <x:f>IF(A242="","",SUMIFS('Customer Payments'!$H$7:$H$506,'Customer Payments'!$E$7:$E$506,A242))</x:f>
      </x:c>
      <x:c r="H242" s="77"/>
      <x:c r="I242" s="78" t="str">
        <x:f>IF(F242="","",MAX(0,N(F242)-N(G242)-N(H242)))</x:f>
      </x:c>
      <x:c r="J242" s="76" t="str">
        <x:f>IF(A242="","",IF(OR(I242=0,E242=""),0,MAX(0,TODAY()-E242)))</x:f>
      </x:c>
      <x:c r="K242" s="76" t="str">
        <x:f>IF(I242="","",IF(I242=0,"Paid",IF(J242=0,"Current",IF(J242&lt;=30,"1-30 Days",IF(J242&lt;=60,"31-60 Days",IF(J242&lt;=90,"61-90 Days","90+ Days"))))))</x:f>
      </x:c>
      <x:c r="L242" s="76" t="str">
        <x:f>IF(A242="","",IF(I242=0,"Paid",IF(AND(E242&lt;&gt;"",TODAY()&gt;E242),"Overdue","Open")))</x:f>
      </x:c>
      <x:c r="M242" s="14"/>
      <x:c r="N242" s="14"/>
      <x:c r="O242" s="13"/>
      <x:c r="P242" s="13"/>
    </x:row>
    <x:row r="243">
      <x:c r="A243" s="13"/>
      <x:c r="B243" s="13"/>
      <x:c r="C243" s="76" t="str">
        <x:f>IF(B243="","",XLOOKUP(B243,'Lists &amp; COA'!$A$47:$A$145,'Lists &amp; COA'!$B$47:$B$145,"Customer not found"))</x:f>
      </x:c>
      <x:c r="D243" s="14"/>
      <x:c r="E243" s="14"/>
      <x:c r="F243" s="77"/>
      <x:c r="G243" s="78" t="str">
        <x:f>IF(A243="","",SUMIFS('Customer Payments'!$H$7:$H$506,'Customer Payments'!$E$7:$E$506,A243))</x:f>
      </x:c>
      <x:c r="H243" s="77"/>
      <x:c r="I243" s="78" t="str">
        <x:f>IF(F243="","",MAX(0,N(F243)-N(G243)-N(H243)))</x:f>
      </x:c>
      <x:c r="J243" s="76" t="str">
        <x:f>IF(A243="","",IF(OR(I243=0,E243=""),0,MAX(0,TODAY()-E243)))</x:f>
      </x:c>
      <x:c r="K243" s="76" t="str">
        <x:f>IF(I243="","",IF(I243=0,"Paid",IF(J243=0,"Current",IF(J243&lt;=30,"1-30 Days",IF(J243&lt;=60,"31-60 Days",IF(J243&lt;=90,"61-90 Days","90+ Days"))))))</x:f>
      </x:c>
      <x:c r="L243" s="76" t="str">
        <x:f>IF(A243="","",IF(I243=0,"Paid",IF(AND(E243&lt;&gt;"",TODAY()&gt;E243),"Overdue","Open")))</x:f>
      </x:c>
      <x:c r="M243" s="14"/>
      <x:c r="N243" s="14"/>
      <x:c r="O243" s="13"/>
      <x:c r="P243" s="13"/>
    </x:row>
    <x:row r="244">
      <x:c r="A244" s="13"/>
      <x:c r="B244" s="13"/>
      <x:c r="C244" s="76" t="str">
        <x:f>IF(B244="","",XLOOKUP(B244,'Lists &amp; COA'!$A$47:$A$145,'Lists &amp; COA'!$B$47:$B$145,"Customer not found"))</x:f>
      </x:c>
      <x:c r="D244" s="14"/>
      <x:c r="E244" s="14"/>
      <x:c r="F244" s="77"/>
      <x:c r="G244" s="78" t="str">
        <x:f>IF(A244="","",SUMIFS('Customer Payments'!$H$7:$H$506,'Customer Payments'!$E$7:$E$506,A244))</x:f>
      </x:c>
      <x:c r="H244" s="77"/>
      <x:c r="I244" s="78" t="str">
        <x:f>IF(F244="","",MAX(0,N(F244)-N(G244)-N(H244)))</x:f>
      </x:c>
      <x:c r="J244" s="76" t="str">
        <x:f>IF(A244="","",IF(OR(I244=0,E244=""),0,MAX(0,TODAY()-E244)))</x:f>
      </x:c>
      <x:c r="K244" s="76" t="str">
        <x:f>IF(I244="","",IF(I244=0,"Paid",IF(J244=0,"Current",IF(J244&lt;=30,"1-30 Days",IF(J244&lt;=60,"31-60 Days",IF(J244&lt;=90,"61-90 Days","90+ Days"))))))</x:f>
      </x:c>
      <x:c r="L244" s="76" t="str">
        <x:f>IF(A244="","",IF(I244=0,"Paid",IF(AND(E244&lt;&gt;"",TODAY()&gt;E244),"Overdue","Open")))</x:f>
      </x:c>
      <x:c r="M244" s="14"/>
      <x:c r="N244" s="14"/>
      <x:c r="O244" s="13"/>
      <x:c r="P244" s="13"/>
    </x:row>
    <x:row r="245">
      <x:c r="A245" s="13"/>
      <x:c r="B245" s="13"/>
      <x:c r="C245" s="76" t="str">
        <x:f>IF(B245="","",XLOOKUP(B245,'Lists &amp; COA'!$A$47:$A$145,'Lists &amp; COA'!$B$47:$B$145,"Customer not found"))</x:f>
      </x:c>
      <x:c r="D245" s="14"/>
      <x:c r="E245" s="14"/>
      <x:c r="F245" s="77"/>
      <x:c r="G245" s="78" t="str">
        <x:f>IF(A245="","",SUMIFS('Customer Payments'!$H$7:$H$506,'Customer Payments'!$E$7:$E$506,A245))</x:f>
      </x:c>
      <x:c r="H245" s="77"/>
      <x:c r="I245" s="78" t="str">
        <x:f>IF(F245="","",MAX(0,N(F245)-N(G245)-N(H245)))</x:f>
      </x:c>
      <x:c r="J245" s="76" t="str">
        <x:f>IF(A245="","",IF(OR(I245=0,E245=""),0,MAX(0,TODAY()-E245)))</x:f>
      </x:c>
      <x:c r="K245" s="76" t="str">
        <x:f>IF(I245="","",IF(I245=0,"Paid",IF(J245=0,"Current",IF(J245&lt;=30,"1-30 Days",IF(J245&lt;=60,"31-60 Days",IF(J245&lt;=90,"61-90 Days","90+ Days"))))))</x:f>
      </x:c>
      <x:c r="L245" s="76" t="str">
        <x:f>IF(A245="","",IF(I245=0,"Paid",IF(AND(E245&lt;&gt;"",TODAY()&gt;E245),"Overdue","Open")))</x:f>
      </x:c>
      <x:c r="M245" s="14"/>
      <x:c r="N245" s="14"/>
      <x:c r="O245" s="13"/>
      <x:c r="P245" s="13"/>
    </x:row>
    <x:row r="246">
      <x:c r="A246" s="13"/>
      <x:c r="B246" s="13"/>
      <x:c r="C246" s="76" t="str">
        <x:f>IF(B246="","",XLOOKUP(B246,'Lists &amp; COA'!$A$47:$A$145,'Lists &amp; COA'!$B$47:$B$145,"Customer not found"))</x:f>
      </x:c>
      <x:c r="D246" s="14"/>
      <x:c r="E246" s="14"/>
      <x:c r="F246" s="77"/>
      <x:c r="G246" s="78" t="str">
        <x:f>IF(A246="","",SUMIFS('Customer Payments'!$H$7:$H$506,'Customer Payments'!$E$7:$E$506,A246))</x:f>
      </x:c>
      <x:c r="H246" s="77"/>
      <x:c r="I246" s="78" t="str">
        <x:f>IF(F246="","",MAX(0,N(F246)-N(G246)-N(H246)))</x:f>
      </x:c>
      <x:c r="J246" s="76" t="str">
        <x:f>IF(A246="","",IF(OR(I246=0,E246=""),0,MAX(0,TODAY()-E246)))</x:f>
      </x:c>
      <x:c r="K246" s="76" t="str">
        <x:f>IF(I246="","",IF(I246=0,"Paid",IF(J246=0,"Current",IF(J246&lt;=30,"1-30 Days",IF(J246&lt;=60,"31-60 Days",IF(J246&lt;=90,"61-90 Days","90+ Days"))))))</x:f>
      </x:c>
      <x:c r="L246" s="76" t="str">
        <x:f>IF(A246="","",IF(I246=0,"Paid",IF(AND(E246&lt;&gt;"",TODAY()&gt;E246),"Overdue","Open")))</x:f>
      </x:c>
      <x:c r="M246" s="14"/>
      <x:c r="N246" s="14"/>
      <x:c r="O246" s="13"/>
      <x:c r="P246" s="13"/>
    </x:row>
    <x:row r="247">
      <x:c r="A247" s="13"/>
      <x:c r="B247" s="13"/>
      <x:c r="C247" s="76" t="str">
        <x:f>IF(B247="","",XLOOKUP(B247,'Lists &amp; COA'!$A$47:$A$145,'Lists &amp; COA'!$B$47:$B$145,"Customer not found"))</x:f>
      </x:c>
      <x:c r="D247" s="14"/>
      <x:c r="E247" s="14"/>
      <x:c r="F247" s="77"/>
      <x:c r="G247" s="78" t="str">
        <x:f>IF(A247="","",SUMIFS('Customer Payments'!$H$7:$H$506,'Customer Payments'!$E$7:$E$506,A247))</x:f>
      </x:c>
      <x:c r="H247" s="77"/>
      <x:c r="I247" s="78" t="str">
        <x:f>IF(F247="","",MAX(0,N(F247)-N(G247)-N(H247)))</x:f>
      </x:c>
      <x:c r="J247" s="76" t="str">
        <x:f>IF(A247="","",IF(OR(I247=0,E247=""),0,MAX(0,TODAY()-E247)))</x:f>
      </x:c>
      <x:c r="K247" s="76" t="str">
        <x:f>IF(I247="","",IF(I247=0,"Paid",IF(J247=0,"Current",IF(J247&lt;=30,"1-30 Days",IF(J247&lt;=60,"31-60 Days",IF(J247&lt;=90,"61-90 Days","90+ Days"))))))</x:f>
      </x:c>
      <x:c r="L247" s="76" t="str">
        <x:f>IF(A247="","",IF(I247=0,"Paid",IF(AND(E247&lt;&gt;"",TODAY()&gt;E247),"Overdue","Open")))</x:f>
      </x:c>
      <x:c r="M247" s="14"/>
      <x:c r="N247" s="14"/>
      <x:c r="O247" s="13"/>
      <x:c r="P247" s="13"/>
    </x:row>
    <x:row r="248">
      <x:c r="A248" s="13"/>
      <x:c r="B248" s="13"/>
      <x:c r="C248" s="76" t="str">
        <x:f>IF(B248="","",XLOOKUP(B248,'Lists &amp; COA'!$A$47:$A$145,'Lists &amp; COA'!$B$47:$B$145,"Customer not found"))</x:f>
      </x:c>
      <x:c r="D248" s="14"/>
      <x:c r="E248" s="14"/>
      <x:c r="F248" s="77"/>
      <x:c r="G248" s="78" t="str">
        <x:f>IF(A248="","",SUMIFS('Customer Payments'!$H$7:$H$506,'Customer Payments'!$E$7:$E$506,A248))</x:f>
      </x:c>
      <x:c r="H248" s="77"/>
      <x:c r="I248" s="78" t="str">
        <x:f>IF(F248="","",MAX(0,N(F248)-N(G248)-N(H248)))</x:f>
      </x:c>
      <x:c r="J248" s="76" t="str">
        <x:f>IF(A248="","",IF(OR(I248=0,E248=""),0,MAX(0,TODAY()-E248)))</x:f>
      </x:c>
      <x:c r="K248" s="76" t="str">
        <x:f>IF(I248="","",IF(I248=0,"Paid",IF(J248=0,"Current",IF(J248&lt;=30,"1-30 Days",IF(J248&lt;=60,"31-60 Days",IF(J248&lt;=90,"61-90 Days","90+ Days"))))))</x:f>
      </x:c>
      <x:c r="L248" s="76" t="str">
        <x:f>IF(A248="","",IF(I248=0,"Paid",IF(AND(E248&lt;&gt;"",TODAY()&gt;E248),"Overdue","Open")))</x:f>
      </x:c>
      <x:c r="M248" s="14"/>
      <x:c r="N248" s="14"/>
      <x:c r="O248" s="13"/>
      <x:c r="P248" s="13"/>
    </x:row>
    <x:row r="249">
      <x:c r="A249" s="13"/>
      <x:c r="B249" s="13"/>
      <x:c r="C249" s="76" t="str">
        <x:f>IF(B249="","",XLOOKUP(B249,'Lists &amp; COA'!$A$47:$A$145,'Lists &amp; COA'!$B$47:$B$145,"Customer not found"))</x:f>
      </x:c>
      <x:c r="D249" s="14"/>
      <x:c r="E249" s="14"/>
      <x:c r="F249" s="77"/>
      <x:c r="G249" s="78" t="str">
        <x:f>IF(A249="","",SUMIFS('Customer Payments'!$H$7:$H$506,'Customer Payments'!$E$7:$E$506,A249))</x:f>
      </x:c>
      <x:c r="H249" s="77"/>
      <x:c r="I249" s="78" t="str">
        <x:f>IF(F249="","",MAX(0,N(F249)-N(G249)-N(H249)))</x:f>
      </x:c>
      <x:c r="J249" s="76" t="str">
        <x:f>IF(A249="","",IF(OR(I249=0,E249=""),0,MAX(0,TODAY()-E249)))</x:f>
      </x:c>
      <x:c r="K249" s="76" t="str">
        <x:f>IF(I249="","",IF(I249=0,"Paid",IF(J249=0,"Current",IF(J249&lt;=30,"1-30 Days",IF(J249&lt;=60,"31-60 Days",IF(J249&lt;=90,"61-90 Days","90+ Days"))))))</x:f>
      </x:c>
      <x:c r="L249" s="76" t="str">
        <x:f>IF(A249="","",IF(I249=0,"Paid",IF(AND(E249&lt;&gt;"",TODAY()&gt;E249),"Overdue","Open")))</x:f>
      </x:c>
      <x:c r="M249" s="14"/>
      <x:c r="N249" s="14"/>
      <x:c r="O249" s="13"/>
      <x:c r="P249" s="13"/>
    </x:row>
    <x:row r="250">
      <x:c r="A250" s="13"/>
      <x:c r="B250" s="13"/>
      <x:c r="C250" s="76" t="str">
        <x:f>IF(B250="","",XLOOKUP(B250,'Lists &amp; COA'!$A$47:$A$145,'Lists &amp; COA'!$B$47:$B$145,"Customer not found"))</x:f>
      </x:c>
      <x:c r="D250" s="14"/>
      <x:c r="E250" s="14"/>
      <x:c r="F250" s="77"/>
      <x:c r="G250" s="78" t="str">
        <x:f>IF(A250="","",SUMIFS('Customer Payments'!$H$7:$H$506,'Customer Payments'!$E$7:$E$506,A250))</x:f>
      </x:c>
      <x:c r="H250" s="77"/>
      <x:c r="I250" s="78" t="str">
        <x:f>IF(F250="","",MAX(0,N(F250)-N(G250)-N(H250)))</x:f>
      </x:c>
      <x:c r="J250" s="76" t="str">
        <x:f>IF(A250="","",IF(OR(I250=0,E250=""),0,MAX(0,TODAY()-E250)))</x:f>
      </x:c>
      <x:c r="K250" s="76" t="str">
        <x:f>IF(I250="","",IF(I250=0,"Paid",IF(J250=0,"Current",IF(J250&lt;=30,"1-30 Days",IF(J250&lt;=60,"31-60 Days",IF(J250&lt;=90,"61-90 Days","90+ Days"))))))</x:f>
      </x:c>
      <x:c r="L250" s="76" t="str">
        <x:f>IF(A250="","",IF(I250=0,"Paid",IF(AND(E250&lt;&gt;"",TODAY()&gt;E250),"Overdue","Open")))</x:f>
      </x:c>
      <x:c r="M250" s="14"/>
      <x:c r="N250" s="14"/>
      <x:c r="O250" s="13"/>
      <x:c r="P250" s="13"/>
    </x:row>
    <x:row r="251">
      <x:c r="A251" s="13"/>
      <x:c r="B251" s="13"/>
      <x:c r="C251" s="76" t="str">
        <x:f>IF(B251="","",XLOOKUP(B251,'Lists &amp; COA'!$A$47:$A$145,'Lists &amp; COA'!$B$47:$B$145,"Customer not found"))</x:f>
      </x:c>
      <x:c r="D251" s="14"/>
      <x:c r="E251" s="14"/>
      <x:c r="F251" s="77"/>
      <x:c r="G251" s="78" t="str">
        <x:f>IF(A251="","",SUMIFS('Customer Payments'!$H$7:$H$506,'Customer Payments'!$E$7:$E$506,A251))</x:f>
      </x:c>
      <x:c r="H251" s="77"/>
      <x:c r="I251" s="78" t="str">
        <x:f>IF(F251="","",MAX(0,N(F251)-N(G251)-N(H251)))</x:f>
      </x:c>
      <x:c r="J251" s="76" t="str">
        <x:f>IF(A251="","",IF(OR(I251=0,E251=""),0,MAX(0,TODAY()-E251)))</x:f>
      </x:c>
      <x:c r="K251" s="76" t="str">
        <x:f>IF(I251="","",IF(I251=0,"Paid",IF(J251=0,"Current",IF(J251&lt;=30,"1-30 Days",IF(J251&lt;=60,"31-60 Days",IF(J251&lt;=90,"61-90 Days","90+ Days"))))))</x:f>
      </x:c>
      <x:c r="L251" s="76" t="str">
        <x:f>IF(A251="","",IF(I251=0,"Paid",IF(AND(E251&lt;&gt;"",TODAY()&gt;E251),"Overdue","Open")))</x:f>
      </x:c>
      <x:c r="M251" s="14"/>
      <x:c r="N251" s="14"/>
      <x:c r="O251" s="13"/>
      <x:c r="P251" s="13"/>
    </x:row>
    <x:row r="252">
      <x:c r="A252" s="13"/>
      <x:c r="B252" s="13"/>
      <x:c r="C252" s="76" t="str">
        <x:f>IF(B252="","",XLOOKUP(B252,'Lists &amp; COA'!$A$47:$A$145,'Lists &amp; COA'!$B$47:$B$145,"Customer not found"))</x:f>
      </x:c>
      <x:c r="D252" s="14"/>
      <x:c r="E252" s="14"/>
      <x:c r="F252" s="77"/>
      <x:c r="G252" s="78" t="str">
        <x:f>IF(A252="","",SUMIFS('Customer Payments'!$H$7:$H$506,'Customer Payments'!$E$7:$E$506,A252))</x:f>
      </x:c>
      <x:c r="H252" s="77"/>
      <x:c r="I252" s="78" t="str">
        <x:f>IF(F252="","",MAX(0,N(F252)-N(G252)-N(H252)))</x:f>
      </x:c>
      <x:c r="J252" s="76" t="str">
        <x:f>IF(A252="","",IF(OR(I252=0,E252=""),0,MAX(0,TODAY()-E252)))</x:f>
      </x:c>
      <x:c r="K252" s="76" t="str">
        <x:f>IF(I252="","",IF(I252=0,"Paid",IF(J252=0,"Current",IF(J252&lt;=30,"1-30 Days",IF(J252&lt;=60,"31-60 Days",IF(J252&lt;=90,"61-90 Days","90+ Days"))))))</x:f>
      </x:c>
      <x:c r="L252" s="76" t="str">
        <x:f>IF(A252="","",IF(I252=0,"Paid",IF(AND(E252&lt;&gt;"",TODAY()&gt;E252),"Overdue","Open")))</x:f>
      </x:c>
      <x:c r="M252" s="14"/>
      <x:c r="N252" s="14"/>
      <x:c r="O252" s="13"/>
      <x:c r="P252" s="13"/>
    </x:row>
    <x:row r="253">
      <x:c r="A253" s="13"/>
      <x:c r="B253" s="13"/>
      <x:c r="C253" s="76" t="str">
        <x:f>IF(B253="","",XLOOKUP(B253,'Lists &amp; COA'!$A$47:$A$145,'Lists &amp; COA'!$B$47:$B$145,"Customer not found"))</x:f>
      </x:c>
      <x:c r="D253" s="14"/>
      <x:c r="E253" s="14"/>
      <x:c r="F253" s="77"/>
      <x:c r="G253" s="78" t="str">
        <x:f>IF(A253="","",SUMIFS('Customer Payments'!$H$7:$H$506,'Customer Payments'!$E$7:$E$506,A253))</x:f>
      </x:c>
      <x:c r="H253" s="77"/>
      <x:c r="I253" s="78" t="str">
        <x:f>IF(F253="","",MAX(0,N(F253)-N(G253)-N(H253)))</x:f>
      </x:c>
      <x:c r="J253" s="76" t="str">
        <x:f>IF(A253="","",IF(OR(I253=0,E253=""),0,MAX(0,TODAY()-E253)))</x:f>
      </x:c>
      <x:c r="K253" s="76" t="str">
        <x:f>IF(I253="","",IF(I253=0,"Paid",IF(J253=0,"Current",IF(J253&lt;=30,"1-30 Days",IF(J253&lt;=60,"31-60 Days",IF(J253&lt;=90,"61-90 Days","90+ Days"))))))</x:f>
      </x:c>
      <x:c r="L253" s="76" t="str">
        <x:f>IF(A253="","",IF(I253=0,"Paid",IF(AND(E253&lt;&gt;"",TODAY()&gt;E253),"Overdue","Open")))</x:f>
      </x:c>
      <x:c r="M253" s="14"/>
      <x:c r="N253" s="14"/>
      <x:c r="O253" s="13"/>
      <x:c r="P253" s="13"/>
    </x:row>
    <x:row r="254">
      <x:c r="A254" s="13"/>
      <x:c r="B254" s="13"/>
      <x:c r="C254" s="76" t="str">
        <x:f>IF(B254="","",XLOOKUP(B254,'Lists &amp; COA'!$A$47:$A$145,'Lists &amp; COA'!$B$47:$B$145,"Customer not found"))</x:f>
      </x:c>
      <x:c r="D254" s="14"/>
      <x:c r="E254" s="14"/>
      <x:c r="F254" s="77"/>
      <x:c r="G254" s="78" t="str">
        <x:f>IF(A254="","",SUMIFS('Customer Payments'!$H$7:$H$506,'Customer Payments'!$E$7:$E$506,A254))</x:f>
      </x:c>
      <x:c r="H254" s="77"/>
      <x:c r="I254" s="78" t="str">
        <x:f>IF(F254="","",MAX(0,N(F254)-N(G254)-N(H254)))</x:f>
      </x:c>
      <x:c r="J254" s="76" t="str">
        <x:f>IF(A254="","",IF(OR(I254=0,E254=""),0,MAX(0,TODAY()-E254)))</x:f>
      </x:c>
      <x:c r="K254" s="76" t="str">
        <x:f>IF(I254="","",IF(I254=0,"Paid",IF(J254=0,"Current",IF(J254&lt;=30,"1-30 Days",IF(J254&lt;=60,"31-60 Days",IF(J254&lt;=90,"61-90 Days","90+ Days"))))))</x:f>
      </x:c>
      <x:c r="L254" s="76" t="str">
        <x:f>IF(A254="","",IF(I254=0,"Paid",IF(AND(E254&lt;&gt;"",TODAY()&gt;E254),"Overdue","Open")))</x:f>
      </x:c>
      <x:c r="M254" s="14"/>
      <x:c r="N254" s="14"/>
      <x:c r="O254" s="13"/>
      <x:c r="P254" s="13"/>
    </x:row>
    <x:row r="255">
      <x:c r="A255" s="13"/>
      <x:c r="B255" s="13"/>
      <x:c r="C255" s="76" t="str">
        <x:f>IF(B255="","",XLOOKUP(B255,'Lists &amp; COA'!$A$47:$A$145,'Lists &amp; COA'!$B$47:$B$145,"Customer not found"))</x:f>
      </x:c>
      <x:c r="D255" s="14"/>
      <x:c r="E255" s="14"/>
      <x:c r="F255" s="77"/>
      <x:c r="G255" s="78" t="str">
        <x:f>IF(A255="","",SUMIFS('Customer Payments'!$H$7:$H$506,'Customer Payments'!$E$7:$E$506,A255))</x:f>
      </x:c>
      <x:c r="H255" s="77"/>
      <x:c r="I255" s="78" t="str">
        <x:f>IF(F255="","",MAX(0,N(F255)-N(G255)-N(H255)))</x:f>
      </x:c>
      <x:c r="J255" s="76" t="str">
        <x:f>IF(A255="","",IF(OR(I255=0,E255=""),0,MAX(0,TODAY()-E255)))</x:f>
      </x:c>
      <x:c r="K255" s="76" t="str">
        <x:f>IF(I255="","",IF(I255=0,"Paid",IF(J255=0,"Current",IF(J255&lt;=30,"1-30 Days",IF(J255&lt;=60,"31-60 Days",IF(J255&lt;=90,"61-90 Days","90+ Days"))))))</x:f>
      </x:c>
      <x:c r="L255" s="76" t="str">
        <x:f>IF(A255="","",IF(I255=0,"Paid",IF(AND(E255&lt;&gt;"",TODAY()&gt;E255),"Overdue","Open")))</x:f>
      </x:c>
      <x:c r="M255" s="14"/>
      <x:c r="N255" s="14"/>
      <x:c r="O255" s="13"/>
      <x:c r="P255" s="13"/>
    </x:row>
    <x:row r="256">
      <x:c r="A256" s="13"/>
      <x:c r="B256" s="13"/>
      <x:c r="C256" s="76" t="str">
        <x:f>IF(B256="","",XLOOKUP(B256,'Lists &amp; COA'!$A$47:$A$145,'Lists &amp; COA'!$B$47:$B$145,"Customer not found"))</x:f>
      </x:c>
      <x:c r="D256" s="14"/>
      <x:c r="E256" s="14"/>
      <x:c r="F256" s="77"/>
      <x:c r="G256" s="78" t="str">
        <x:f>IF(A256="","",SUMIFS('Customer Payments'!$H$7:$H$506,'Customer Payments'!$E$7:$E$506,A256))</x:f>
      </x:c>
      <x:c r="H256" s="77"/>
      <x:c r="I256" s="78" t="str">
        <x:f>IF(F256="","",MAX(0,N(F256)-N(G256)-N(H256)))</x:f>
      </x:c>
      <x:c r="J256" s="76" t="str">
        <x:f>IF(A256="","",IF(OR(I256=0,E256=""),0,MAX(0,TODAY()-E256)))</x:f>
      </x:c>
      <x:c r="K256" s="76" t="str">
        <x:f>IF(I256="","",IF(I256=0,"Paid",IF(J256=0,"Current",IF(J256&lt;=30,"1-30 Days",IF(J256&lt;=60,"31-60 Days",IF(J256&lt;=90,"61-90 Days","90+ Days"))))))</x:f>
      </x:c>
      <x:c r="L256" s="76" t="str">
        <x:f>IF(A256="","",IF(I256=0,"Paid",IF(AND(E256&lt;&gt;"",TODAY()&gt;E256),"Overdue","Open")))</x:f>
      </x:c>
      <x:c r="M256" s="14"/>
      <x:c r="N256" s="14"/>
      <x:c r="O256" s="13"/>
      <x:c r="P256" s="13"/>
    </x:row>
    <x:row r="257">
      <x:c r="A257" s="13"/>
      <x:c r="B257" s="13"/>
      <x:c r="C257" s="76" t="str">
        <x:f>IF(B257="","",XLOOKUP(B257,'Lists &amp; COA'!$A$47:$A$145,'Lists &amp; COA'!$B$47:$B$145,"Customer not found"))</x:f>
      </x:c>
      <x:c r="D257" s="14"/>
      <x:c r="E257" s="14"/>
      <x:c r="F257" s="77"/>
      <x:c r="G257" s="78" t="str">
        <x:f>IF(A257="","",SUMIFS('Customer Payments'!$H$7:$H$506,'Customer Payments'!$E$7:$E$506,A257))</x:f>
      </x:c>
      <x:c r="H257" s="77"/>
      <x:c r="I257" s="78" t="str">
        <x:f>IF(F257="","",MAX(0,N(F257)-N(G257)-N(H257)))</x:f>
      </x:c>
      <x:c r="J257" s="76" t="str">
        <x:f>IF(A257="","",IF(OR(I257=0,E257=""),0,MAX(0,TODAY()-E257)))</x:f>
      </x:c>
      <x:c r="K257" s="76" t="str">
        <x:f>IF(I257="","",IF(I257=0,"Paid",IF(J257=0,"Current",IF(J257&lt;=30,"1-30 Days",IF(J257&lt;=60,"31-60 Days",IF(J257&lt;=90,"61-90 Days","90+ Days"))))))</x:f>
      </x:c>
      <x:c r="L257" s="76" t="str">
        <x:f>IF(A257="","",IF(I257=0,"Paid",IF(AND(E257&lt;&gt;"",TODAY()&gt;E257),"Overdue","Open")))</x:f>
      </x:c>
      <x:c r="M257" s="14"/>
      <x:c r="N257" s="14"/>
      <x:c r="O257" s="13"/>
      <x:c r="P257" s="13"/>
    </x:row>
    <x:row r="258">
      <x:c r="A258" s="13"/>
      <x:c r="B258" s="13"/>
      <x:c r="C258" s="76" t="str">
        <x:f>IF(B258="","",XLOOKUP(B258,'Lists &amp; COA'!$A$47:$A$145,'Lists &amp; COA'!$B$47:$B$145,"Customer not found"))</x:f>
      </x:c>
      <x:c r="D258" s="14"/>
      <x:c r="E258" s="14"/>
      <x:c r="F258" s="77"/>
      <x:c r="G258" s="78" t="str">
        <x:f>IF(A258="","",SUMIFS('Customer Payments'!$H$7:$H$506,'Customer Payments'!$E$7:$E$506,A258))</x:f>
      </x:c>
      <x:c r="H258" s="77"/>
      <x:c r="I258" s="78" t="str">
        <x:f>IF(F258="","",MAX(0,N(F258)-N(G258)-N(H258)))</x:f>
      </x:c>
      <x:c r="J258" s="76" t="str">
        <x:f>IF(A258="","",IF(OR(I258=0,E258=""),0,MAX(0,TODAY()-E258)))</x:f>
      </x:c>
      <x:c r="K258" s="76" t="str">
        <x:f>IF(I258="","",IF(I258=0,"Paid",IF(J258=0,"Current",IF(J258&lt;=30,"1-30 Days",IF(J258&lt;=60,"31-60 Days",IF(J258&lt;=90,"61-90 Days","90+ Days"))))))</x:f>
      </x:c>
      <x:c r="L258" s="76" t="str">
        <x:f>IF(A258="","",IF(I258=0,"Paid",IF(AND(E258&lt;&gt;"",TODAY()&gt;E258),"Overdue","Open")))</x:f>
      </x:c>
      <x:c r="M258" s="14"/>
      <x:c r="N258" s="14"/>
      <x:c r="O258" s="13"/>
      <x:c r="P258" s="13"/>
    </x:row>
    <x:row r="259">
      <x:c r="A259" s="13"/>
      <x:c r="B259" s="13"/>
      <x:c r="C259" s="76" t="str">
        <x:f>IF(B259="","",XLOOKUP(B259,'Lists &amp; COA'!$A$47:$A$145,'Lists &amp; COA'!$B$47:$B$145,"Customer not found"))</x:f>
      </x:c>
      <x:c r="D259" s="14"/>
      <x:c r="E259" s="14"/>
      <x:c r="F259" s="77"/>
      <x:c r="G259" s="78" t="str">
        <x:f>IF(A259="","",SUMIFS('Customer Payments'!$H$7:$H$506,'Customer Payments'!$E$7:$E$506,A259))</x:f>
      </x:c>
      <x:c r="H259" s="77"/>
      <x:c r="I259" s="78" t="str">
        <x:f>IF(F259="","",MAX(0,N(F259)-N(G259)-N(H259)))</x:f>
      </x:c>
      <x:c r="J259" s="76" t="str">
        <x:f>IF(A259="","",IF(OR(I259=0,E259=""),0,MAX(0,TODAY()-E259)))</x:f>
      </x:c>
      <x:c r="K259" s="76" t="str">
        <x:f>IF(I259="","",IF(I259=0,"Paid",IF(J259=0,"Current",IF(J259&lt;=30,"1-30 Days",IF(J259&lt;=60,"31-60 Days",IF(J259&lt;=90,"61-90 Days","90+ Days"))))))</x:f>
      </x:c>
      <x:c r="L259" s="76" t="str">
        <x:f>IF(A259="","",IF(I259=0,"Paid",IF(AND(E259&lt;&gt;"",TODAY()&gt;E259),"Overdue","Open")))</x:f>
      </x:c>
      <x:c r="M259" s="14"/>
      <x:c r="N259" s="14"/>
      <x:c r="O259" s="13"/>
      <x:c r="P259" s="13"/>
    </x:row>
    <x:row r="260">
      <x:c r="A260" s="13"/>
      <x:c r="B260" s="13"/>
      <x:c r="C260" s="76" t="str">
        <x:f>IF(B260="","",XLOOKUP(B260,'Lists &amp; COA'!$A$47:$A$145,'Lists &amp; COA'!$B$47:$B$145,"Customer not found"))</x:f>
      </x:c>
      <x:c r="D260" s="14"/>
      <x:c r="E260" s="14"/>
      <x:c r="F260" s="77"/>
      <x:c r="G260" s="78" t="str">
        <x:f>IF(A260="","",SUMIFS('Customer Payments'!$H$7:$H$506,'Customer Payments'!$E$7:$E$506,A260))</x:f>
      </x:c>
      <x:c r="H260" s="77"/>
      <x:c r="I260" s="78" t="str">
        <x:f>IF(F260="","",MAX(0,N(F260)-N(G260)-N(H260)))</x:f>
      </x:c>
      <x:c r="J260" s="76" t="str">
        <x:f>IF(A260="","",IF(OR(I260=0,E260=""),0,MAX(0,TODAY()-E260)))</x:f>
      </x:c>
      <x:c r="K260" s="76" t="str">
        <x:f>IF(I260="","",IF(I260=0,"Paid",IF(J260=0,"Current",IF(J260&lt;=30,"1-30 Days",IF(J260&lt;=60,"31-60 Days",IF(J260&lt;=90,"61-90 Days","90+ Days"))))))</x:f>
      </x:c>
      <x:c r="L260" s="76" t="str">
        <x:f>IF(A260="","",IF(I260=0,"Paid",IF(AND(E260&lt;&gt;"",TODAY()&gt;E260),"Overdue","Open")))</x:f>
      </x:c>
      <x:c r="M260" s="14"/>
      <x:c r="N260" s="14"/>
      <x:c r="O260" s="13"/>
      <x:c r="P260" s="13"/>
    </x:row>
    <x:row r="261">
      <x:c r="A261" s="13"/>
      <x:c r="B261" s="13"/>
      <x:c r="C261" s="76" t="str">
        <x:f>IF(B261="","",XLOOKUP(B261,'Lists &amp; COA'!$A$47:$A$145,'Lists &amp; COA'!$B$47:$B$145,"Customer not found"))</x:f>
      </x:c>
      <x:c r="D261" s="14"/>
      <x:c r="E261" s="14"/>
      <x:c r="F261" s="77"/>
      <x:c r="G261" s="78" t="str">
        <x:f>IF(A261="","",SUMIFS('Customer Payments'!$H$7:$H$506,'Customer Payments'!$E$7:$E$506,A261))</x:f>
      </x:c>
      <x:c r="H261" s="77"/>
      <x:c r="I261" s="78" t="str">
        <x:f>IF(F261="","",MAX(0,N(F261)-N(G261)-N(H261)))</x:f>
      </x:c>
      <x:c r="J261" s="76" t="str">
        <x:f>IF(A261="","",IF(OR(I261=0,E261=""),0,MAX(0,TODAY()-E261)))</x:f>
      </x:c>
      <x:c r="K261" s="76" t="str">
        <x:f>IF(I261="","",IF(I261=0,"Paid",IF(J261=0,"Current",IF(J261&lt;=30,"1-30 Days",IF(J261&lt;=60,"31-60 Days",IF(J261&lt;=90,"61-90 Days","90+ Days"))))))</x:f>
      </x:c>
      <x:c r="L261" s="76" t="str">
        <x:f>IF(A261="","",IF(I261=0,"Paid",IF(AND(E261&lt;&gt;"",TODAY()&gt;E261),"Overdue","Open")))</x:f>
      </x:c>
      <x:c r="M261" s="14"/>
      <x:c r="N261" s="14"/>
      <x:c r="O261" s="13"/>
      <x:c r="P261" s="13"/>
    </x:row>
    <x:row r="262">
      <x:c r="A262" s="13"/>
      <x:c r="B262" s="13"/>
      <x:c r="C262" s="76" t="str">
        <x:f>IF(B262="","",XLOOKUP(B262,'Lists &amp; COA'!$A$47:$A$145,'Lists &amp; COA'!$B$47:$B$145,"Customer not found"))</x:f>
      </x:c>
      <x:c r="D262" s="14"/>
      <x:c r="E262" s="14"/>
      <x:c r="F262" s="77"/>
      <x:c r="G262" s="78" t="str">
        <x:f>IF(A262="","",SUMIFS('Customer Payments'!$H$7:$H$506,'Customer Payments'!$E$7:$E$506,A262))</x:f>
      </x:c>
      <x:c r="H262" s="77"/>
      <x:c r="I262" s="78" t="str">
        <x:f>IF(F262="","",MAX(0,N(F262)-N(G262)-N(H262)))</x:f>
      </x:c>
      <x:c r="J262" s="76" t="str">
        <x:f>IF(A262="","",IF(OR(I262=0,E262=""),0,MAX(0,TODAY()-E262)))</x:f>
      </x:c>
      <x:c r="K262" s="76" t="str">
        <x:f>IF(I262="","",IF(I262=0,"Paid",IF(J262=0,"Current",IF(J262&lt;=30,"1-30 Days",IF(J262&lt;=60,"31-60 Days",IF(J262&lt;=90,"61-90 Days","90+ Days"))))))</x:f>
      </x:c>
      <x:c r="L262" s="76" t="str">
        <x:f>IF(A262="","",IF(I262=0,"Paid",IF(AND(E262&lt;&gt;"",TODAY()&gt;E262),"Overdue","Open")))</x:f>
      </x:c>
      <x:c r="M262" s="14"/>
      <x:c r="N262" s="14"/>
      <x:c r="O262" s="13"/>
      <x:c r="P262" s="13"/>
    </x:row>
    <x:row r="263">
      <x:c r="A263" s="13"/>
      <x:c r="B263" s="13"/>
      <x:c r="C263" s="76" t="str">
        <x:f>IF(B263="","",XLOOKUP(B263,'Lists &amp; COA'!$A$47:$A$145,'Lists &amp; COA'!$B$47:$B$145,"Customer not found"))</x:f>
      </x:c>
      <x:c r="D263" s="14"/>
      <x:c r="E263" s="14"/>
      <x:c r="F263" s="77"/>
      <x:c r="G263" s="78" t="str">
        <x:f>IF(A263="","",SUMIFS('Customer Payments'!$H$7:$H$506,'Customer Payments'!$E$7:$E$506,A263))</x:f>
      </x:c>
      <x:c r="H263" s="77"/>
      <x:c r="I263" s="78" t="str">
        <x:f>IF(F263="","",MAX(0,N(F263)-N(G263)-N(H263)))</x:f>
      </x:c>
      <x:c r="J263" s="76" t="str">
        <x:f>IF(A263="","",IF(OR(I263=0,E263=""),0,MAX(0,TODAY()-E263)))</x:f>
      </x:c>
      <x:c r="K263" s="76" t="str">
        <x:f>IF(I263="","",IF(I263=0,"Paid",IF(J263=0,"Current",IF(J263&lt;=30,"1-30 Days",IF(J263&lt;=60,"31-60 Days",IF(J263&lt;=90,"61-90 Days","90+ Days"))))))</x:f>
      </x:c>
      <x:c r="L263" s="76" t="str">
        <x:f>IF(A263="","",IF(I263=0,"Paid",IF(AND(E263&lt;&gt;"",TODAY()&gt;E263),"Overdue","Open")))</x:f>
      </x:c>
      <x:c r="M263" s="14"/>
      <x:c r="N263" s="14"/>
      <x:c r="O263" s="13"/>
      <x:c r="P263" s="13"/>
    </x:row>
    <x:row r="264">
      <x:c r="A264" s="13"/>
      <x:c r="B264" s="13"/>
      <x:c r="C264" s="76" t="str">
        <x:f>IF(B264="","",XLOOKUP(B264,'Lists &amp; COA'!$A$47:$A$145,'Lists &amp; COA'!$B$47:$B$145,"Customer not found"))</x:f>
      </x:c>
      <x:c r="D264" s="14"/>
      <x:c r="E264" s="14"/>
      <x:c r="F264" s="77"/>
      <x:c r="G264" s="78" t="str">
        <x:f>IF(A264="","",SUMIFS('Customer Payments'!$H$7:$H$506,'Customer Payments'!$E$7:$E$506,A264))</x:f>
      </x:c>
      <x:c r="H264" s="77"/>
      <x:c r="I264" s="78" t="str">
        <x:f>IF(F264="","",MAX(0,N(F264)-N(G264)-N(H264)))</x:f>
      </x:c>
      <x:c r="J264" s="76" t="str">
        <x:f>IF(A264="","",IF(OR(I264=0,E264=""),0,MAX(0,TODAY()-E264)))</x:f>
      </x:c>
      <x:c r="K264" s="76" t="str">
        <x:f>IF(I264="","",IF(I264=0,"Paid",IF(J264=0,"Current",IF(J264&lt;=30,"1-30 Days",IF(J264&lt;=60,"31-60 Days",IF(J264&lt;=90,"61-90 Days","90+ Days"))))))</x:f>
      </x:c>
      <x:c r="L264" s="76" t="str">
        <x:f>IF(A264="","",IF(I264=0,"Paid",IF(AND(E264&lt;&gt;"",TODAY()&gt;E264),"Overdue","Open")))</x:f>
      </x:c>
      <x:c r="M264" s="14"/>
      <x:c r="N264" s="14"/>
      <x:c r="O264" s="13"/>
      <x:c r="P264" s="13"/>
    </x:row>
    <x:row r="265">
      <x:c r="A265" s="13"/>
      <x:c r="B265" s="13"/>
      <x:c r="C265" s="76" t="str">
        <x:f>IF(B265="","",XLOOKUP(B265,'Lists &amp; COA'!$A$47:$A$145,'Lists &amp; COA'!$B$47:$B$145,"Customer not found"))</x:f>
      </x:c>
      <x:c r="D265" s="14"/>
      <x:c r="E265" s="14"/>
      <x:c r="F265" s="77"/>
      <x:c r="G265" s="78" t="str">
        <x:f>IF(A265="","",SUMIFS('Customer Payments'!$H$7:$H$506,'Customer Payments'!$E$7:$E$506,A265))</x:f>
      </x:c>
      <x:c r="H265" s="77"/>
      <x:c r="I265" s="78" t="str">
        <x:f>IF(F265="","",MAX(0,N(F265)-N(G265)-N(H265)))</x:f>
      </x:c>
      <x:c r="J265" s="76" t="str">
        <x:f>IF(A265="","",IF(OR(I265=0,E265=""),0,MAX(0,TODAY()-E265)))</x:f>
      </x:c>
      <x:c r="K265" s="76" t="str">
        <x:f>IF(I265="","",IF(I265=0,"Paid",IF(J265=0,"Current",IF(J265&lt;=30,"1-30 Days",IF(J265&lt;=60,"31-60 Days",IF(J265&lt;=90,"61-90 Days","90+ Days"))))))</x:f>
      </x:c>
      <x:c r="L265" s="76" t="str">
        <x:f>IF(A265="","",IF(I265=0,"Paid",IF(AND(E265&lt;&gt;"",TODAY()&gt;E265),"Overdue","Open")))</x:f>
      </x:c>
      <x:c r="M265" s="14"/>
      <x:c r="N265" s="14"/>
      <x:c r="O265" s="13"/>
      <x:c r="P265" s="13"/>
    </x:row>
    <x:row r="266">
      <x:c r="A266" s="13"/>
      <x:c r="B266" s="13"/>
      <x:c r="C266" s="76" t="str">
        <x:f>IF(B266="","",XLOOKUP(B266,'Lists &amp; COA'!$A$47:$A$145,'Lists &amp; COA'!$B$47:$B$145,"Customer not found"))</x:f>
      </x:c>
      <x:c r="D266" s="14"/>
      <x:c r="E266" s="14"/>
      <x:c r="F266" s="77"/>
      <x:c r="G266" s="78" t="str">
        <x:f>IF(A266="","",SUMIFS('Customer Payments'!$H$7:$H$506,'Customer Payments'!$E$7:$E$506,A266))</x:f>
      </x:c>
      <x:c r="H266" s="77"/>
      <x:c r="I266" s="78" t="str">
        <x:f>IF(F266="","",MAX(0,N(F266)-N(G266)-N(H266)))</x:f>
      </x:c>
      <x:c r="J266" s="76" t="str">
        <x:f>IF(A266="","",IF(OR(I266=0,E266=""),0,MAX(0,TODAY()-E266)))</x:f>
      </x:c>
      <x:c r="K266" s="76" t="str">
        <x:f>IF(I266="","",IF(I266=0,"Paid",IF(J266=0,"Current",IF(J266&lt;=30,"1-30 Days",IF(J266&lt;=60,"31-60 Days",IF(J266&lt;=90,"61-90 Days","90+ Days"))))))</x:f>
      </x:c>
      <x:c r="L266" s="76" t="str">
        <x:f>IF(A266="","",IF(I266=0,"Paid",IF(AND(E266&lt;&gt;"",TODAY()&gt;E266),"Overdue","Open")))</x:f>
      </x:c>
      <x:c r="M266" s="14"/>
      <x:c r="N266" s="14"/>
      <x:c r="O266" s="13"/>
      <x:c r="P266" s="13"/>
    </x:row>
    <x:row r="267">
      <x:c r="A267" s="13"/>
      <x:c r="B267" s="13"/>
      <x:c r="C267" s="76" t="str">
        <x:f>IF(B267="","",XLOOKUP(B267,'Lists &amp; COA'!$A$47:$A$145,'Lists &amp; COA'!$B$47:$B$145,"Customer not found"))</x:f>
      </x:c>
      <x:c r="D267" s="14"/>
      <x:c r="E267" s="14"/>
      <x:c r="F267" s="77"/>
      <x:c r="G267" s="78" t="str">
        <x:f>IF(A267="","",SUMIFS('Customer Payments'!$H$7:$H$506,'Customer Payments'!$E$7:$E$506,A267))</x:f>
      </x:c>
      <x:c r="H267" s="77"/>
      <x:c r="I267" s="78" t="str">
        <x:f>IF(F267="","",MAX(0,N(F267)-N(G267)-N(H267)))</x:f>
      </x:c>
      <x:c r="J267" s="76" t="str">
        <x:f>IF(A267="","",IF(OR(I267=0,E267=""),0,MAX(0,TODAY()-E267)))</x:f>
      </x:c>
      <x:c r="K267" s="76" t="str">
        <x:f>IF(I267="","",IF(I267=0,"Paid",IF(J267=0,"Current",IF(J267&lt;=30,"1-30 Days",IF(J267&lt;=60,"31-60 Days",IF(J267&lt;=90,"61-90 Days","90+ Days"))))))</x:f>
      </x:c>
      <x:c r="L267" s="76" t="str">
        <x:f>IF(A267="","",IF(I267=0,"Paid",IF(AND(E267&lt;&gt;"",TODAY()&gt;E267),"Overdue","Open")))</x:f>
      </x:c>
      <x:c r="M267" s="14"/>
      <x:c r="N267" s="14"/>
      <x:c r="O267" s="13"/>
      <x:c r="P267" s="13"/>
    </x:row>
    <x:row r="268">
      <x:c r="A268" s="13"/>
      <x:c r="B268" s="13"/>
      <x:c r="C268" s="76" t="str">
        <x:f>IF(B268="","",XLOOKUP(B268,'Lists &amp; COA'!$A$47:$A$145,'Lists &amp; COA'!$B$47:$B$145,"Customer not found"))</x:f>
      </x:c>
      <x:c r="D268" s="14"/>
      <x:c r="E268" s="14"/>
      <x:c r="F268" s="77"/>
      <x:c r="G268" s="78" t="str">
        <x:f>IF(A268="","",SUMIFS('Customer Payments'!$H$7:$H$506,'Customer Payments'!$E$7:$E$506,A268))</x:f>
      </x:c>
      <x:c r="H268" s="77"/>
      <x:c r="I268" s="78" t="str">
        <x:f>IF(F268="","",MAX(0,N(F268)-N(G268)-N(H268)))</x:f>
      </x:c>
      <x:c r="J268" s="76" t="str">
        <x:f>IF(A268="","",IF(OR(I268=0,E268=""),0,MAX(0,TODAY()-E268)))</x:f>
      </x:c>
      <x:c r="K268" s="76" t="str">
        <x:f>IF(I268="","",IF(I268=0,"Paid",IF(J268=0,"Current",IF(J268&lt;=30,"1-30 Days",IF(J268&lt;=60,"31-60 Days",IF(J268&lt;=90,"61-90 Days","90+ Days"))))))</x:f>
      </x:c>
      <x:c r="L268" s="76" t="str">
        <x:f>IF(A268="","",IF(I268=0,"Paid",IF(AND(E268&lt;&gt;"",TODAY()&gt;E268),"Overdue","Open")))</x:f>
      </x:c>
      <x:c r="M268" s="14"/>
      <x:c r="N268" s="14"/>
      <x:c r="O268" s="13"/>
      <x:c r="P268" s="13"/>
    </x:row>
    <x:row r="269">
      <x:c r="A269" s="13"/>
      <x:c r="B269" s="13"/>
      <x:c r="C269" s="76" t="str">
        <x:f>IF(B269="","",XLOOKUP(B269,'Lists &amp; COA'!$A$47:$A$145,'Lists &amp; COA'!$B$47:$B$145,"Customer not found"))</x:f>
      </x:c>
      <x:c r="D269" s="14"/>
      <x:c r="E269" s="14"/>
      <x:c r="F269" s="77"/>
      <x:c r="G269" s="78" t="str">
        <x:f>IF(A269="","",SUMIFS('Customer Payments'!$H$7:$H$506,'Customer Payments'!$E$7:$E$506,A269))</x:f>
      </x:c>
      <x:c r="H269" s="77"/>
      <x:c r="I269" s="78" t="str">
        <x:f>IF(F269="","",MAX(0,N(F269)-N(G269)-N(H269)))</x:f>
      </x:c>
      <x:c r="J269" s="76" t="str">
        <x:f>IF(A269="","",IF(OR(I269=0,E269=""),0,MAX(0,TODAY()-E269)))</x:f>
      </x:c>
      <x:c r="K269" s="76" t="str">
        <x:f>IF(I269="","",IF(I269=0,"Paid",IF(J269=0,"Current",IF(J269&lt;=30,"1-30 Days",IF(J269&lt;=60,"31-60 Days",IF(J269&lt;=90,"61-90 Days","90+ Days"))))))</x:f>
      </x:c>
      <x:c r="L269" s="76" t="str">
        <x:f>IF(A269="","",IF(I269=0,"Paid",IF(AND(E269&lt;&gt;"",TODAY()&gt;E269),"Overdue","Open")))</x:f>
      </x:c>
      <x:c r="M269" s="14"/>
      <x:c r="N269" s="14"/>
      <x:c r="O269" s="13"/>
      <x:c r="P269" s="13"/>
    </x:row>
    <x:row r="270">
      <x:c r="A270" s="13"/>
      <x:c r="B270" s="13"/>
      <x:c r="C270" s="76" t="str">
        <x:f>IF(B270="","",XLOOKUP(B270,'Lists &amp; COA'!$A$47:$A$145,'Lists &amp; COA'!$B$47:$B$145,"Customer not found"))</x:f>
      </x:c>
      <x:c r="D270" s="14"/>
      <x:c r="E270" s="14"/>
      <x:c r="F270" s="77"/>
      <x:c r="G270" s="78" t="str">
        <x:f>IF(A270="","",SUMIFS('Customer Payments'!$H$7:$H$506,'Customer Payments'!$E$7:$E$506,A270))</x:f>
      </x:c>
      <x:c r="H270" s="77"/>
      <x:c r="I270" s="78" t="str">
        <x:f>IF(F270="","",MAX(0,N(F270)-N(G270)-N(H270)))</x:f>
      </x:c>
      <x:c r="J270" s="76" t="str">
        <x:f>IF(A270="","",IF(OR(I270=0,E270=""),0,MAX(0,TODAY()-E270)))</x:f>
      </x:c>
      <x:c r="K270" s="76" t="str">
        <x:f>IF(I270="","",IF(I270=0,"Paid",IF(J270=0,"Current",IF(J270&lt;=30,"1-30 Days",IF(J270&lt;=60,"31-60 Days",IF(J270&lt;=90,"61-90 Days","90+ Days"))))))</x:f>
      </x:c>
      <x:c r="L270" s="76" t="str">
        <x:f>IF(A270="","",IF(I270=0,"Paid",IF(AND(E270&lt;&gt;"",TODAY()&gt;E270),"Overdue","Open")))</x:f>
      </x:c>
      <x:c r="M270" s="14"/>
      <x:c r="N270" s="14"/>
      <x:c r="O270" s="13"/>
      <x:c r="P270" s="13"/>
    </x:row>
    <x:row r="271">
      <x:c r="A271" s="13"/>
      <x:c r="B271" s="13"/>
      <x:c r="C271" s="76" t="str">
        <x:f>IF(B271="","",XLOOKUP(B271,'Lists &amp; COA'!$A$47:$A$145,'Lists &amp; COA'!$B$47:$B$145,"Customer not found"))</x:f>
      </x:c>
      <x:c r="D271" s="14"/>
      <x:c r="E271" s="14"/>
      <x:c r="F271" s="77"/>
      <x:c r="G271" s="78" t="str">
        <x:f>IF(A271="","",SUMIFS('Customer Payments'!$H$7:$H$506,'Customer Payments'!$E$7:$E$506,A271))</x:f>
      </x:c>
      <x:c r="H271" s="77"/>
      <x:c r="I271" s="78" t="str">
        <x:f>IF(F271="","",MAX(0,N(F271)-N(G271)-N(H271)))</x:f>
      </x:c>
      <x:c r="J271" s="76" t="str">
        <x:f>IF(A271="","",IF(OR(I271=0,E271=""),0,MAX(0,TODAY()-E271)))</x:f>
      </x:c>
      <x:c r="K271" s="76" t="str">
        <x:f>IF(I271="","",IF(I271=0,"Paid",IF(J271=0,"Current",IF(J271&lt;=30,"1-30 Days",IF(J271&lt;=60,"31-60 Days",IF(J271&lt;=90,"61-90 Days","90+ Days"))))))</x:f>
      </x:c>
      <x:c r="L271" s="76" t="str">
        <x:f>IF(A271="","",IF(I271=0,"Paid",IF(AND(E271&lt;&gt;"",TODAY()&gt;E271),"Overdue","Open")))</x:f>
      </x:c>
      <x:c r="M271" s="14"/>
      <x:c r="N271" s="14"/>
      <x:c r="O271" s="13"/>
      <x:c r="P271" s="13"/>
    </x:row>
    <x:row r="272">
      <x:c r="A272" s="13"/>
      <x:c r="B272" s="13"/>
      <x:c r="C272" s="76" t="str">
        <x:f>IF(B272="","",XLOOKUP(B272,'Lists &amp; COA'!$A$47:$A$145,'Lists &amp; COA'!$B$47:$B$145,"Customer not found"))</x:f>
      </x:c>
      <x:c r="D272" s="14"/>
      <x:c r="E272" s="14"/>
      <x:c r="F272" s="77"/>
      <x:c r="G272" s="78" t="str">
        <x:f>IF(A272="","",SUMIFS('Customer Payments'!$H$7:$H$506,'Customer Payments'!$E$7:$E$506,A272))</x:f>
      </x:c>
      <x:c r="H272" s="77"/>
      <x:c r="I272" s="78" t="str">
        <x:f>IF(F272="","",MAX(0,N(F272)-N(G272)-N(H272)))</x:f>
      </x:c>
      <x:c r="J272" s="76" t="str">
        <x:f>IF(A272="","",IF(OR(I272=0,E272=""),0,MAX(0,TODAY()-E272)))</x:f>
      </x:c>
      <x:c r="K272" s="76" t="str">
        <x:f>IF(I272="","",IF(I272=0,"Paid",IF(J272=0,"Current",IF(J272&lt;=30,"1-30 Days",IF(J272&lt;=60,"31-60 Days",IF(J272&lt;=90,"61-90 Days","90+ Days"))))))</x:f>
      </x:c>
      <x:c r="L272" s="76" t="str">
        <x:f>IF(A272="","",IF(I272=0,"Paid",IF(AND(E272&lt;&gt;"",TODAY()&gt;E272),"Overdue","Open")))</x:f>
      </x:c>
      <x:c r="M272" s="14"/>
      <x:c r="N272" s="14"/>
      <x:c r="O272" s="13"/>
      <x:c r="P272" s="13"/>
    </x:row>
    <x:row r="273">
      <x:c r="A273" s="13"/>
      <x:c r="B273" s="13"/>
      <x:c r="C273" s="76" t="str">
        <x:f>IF(B273="","",XLOOKUP(B273,'Lists &amp; COA'!$A$47:$A$145,'Lists &amp; COA'!$B$47:$B$145,"Customer not found"))</x:f>
      </x:c>
      <x:c r="D273" s="14"/>
      <x:c r="E273" s="14"/>
      <x:c r="F273" s="77"/>
      <x:c r="G273" s="78" t="str">
        <x:f>IF(A273="","",SUMIFS('Customer Payments'!$H$7:$H$506,'Customer Payments'!$E$7:$E$506,A273))</x:f>
      </x:c>
      <x:c r="H273" s="77"/>
      <x:c r="I273" s="78" t="str">
        <x:f>IF(F273="","",MAX(0,N(F273)-N(G273)-N(H273)))</x:f>
      </x:c>
      <x:c r="J273" s="76" t="str">
        <x:f>IF(A273="","",IF(OR(I273=0,E273=""),0,MAX(0,TODAY()-E273)))</x:f>
      </x:c>
      <x:c r="K273" s="76" t="str">
        <x:f>IF(I273="","",IF(I273=0,"Paid",IF(J273=0,"Current",IF(J273&lt;=30,"1-30 Days",IF(J273&lt;=60,"31-60 Days",IF(J273&lt;=90,"61-90 Days","90+ Days"))))))</x:f>
      </x:c>
      <x:c r="L273" s="76" t="str">
        <x:f>IF(A273="","",IF(I273=0,"Paid",IF(AND(E273&lt;&gt;"",TODAY()&gt;E273),"Overdue","Open")))</x:f>
      </x:c>
      <x:c r="M273" s="14"/>
      <x:c r="N273" s="14"/>
      <x:c r="O273" s="13"/>
      <x:c r="P273" s="13"/>
    </x:row>
    <x:row r="274">
      <x:c r="A274" s="13"/>
      <x:c r="B274" s="13"/>
      <x:c r="C274" s="76" t="str">
        <x:f>IF(B274="","",XLOOKUP(B274,'Lists &amp; COA'!$A$47:$A$145,'Lists &amp; COA'!$B$47:$B$145,"Customer not found"))</x:f>
      </x:c>
      <x:c r="D274" s="14"/>
      <x:c r="E274" s="14"/>
      <x:c r="F274" s="77"/>
      <x:c r="G274" s="78" t="str">
        <x:f>IF(A274="","",SUMIFS('Customer Payments'!$H$7:$H$506,'Customer Payments'!$E$7:$E$506,A274))</x:f>
      </x:c>
      <x:c r="H274" s="77"/>
      <x:c r="I274" s="78" t="str">
        <x:f>IF(F274="","",MAX(0,N(F274)-N(G274)-N(H274)))</x:f>
      </x:c>
      <x:c r="J274" s="76" t="str">
        <x:f>IF(A274="","",IF(OR(I274=0,E274=""),0,MAX(0,TODAY()-E274)))</x:f>
      </x:c>
      <x:c r="K274" s="76" t="str">
        <x:f>IF(I274="","",IF(I274=0,"Paid",IF(J274=0,"Current",IF(J274&lt;=30,"1-30 Days",IF(J274&lt;=60,"31-60 Days",IF(J274&lt;=90,"61-90 Days","90+ Days"))))))</x:f>
      </x:c>
      <x:c r="L274" s="76" t="str">
        <x:f>IF(A274="","",IF(I274=0,"Paid",IF(AND(E274&lt;&gt;"",TODAY()&gt;E274),"Overdue","Open")))</x:f>
      </x:c>
      <x:c r="M274" s="14"/>
      <x:c r="N274" s="14"/>
      <x:c r="O274" s="13"/>
      <x:c r="P274" s="13"/>
    </x:row>
    <x:row r="275">
      <x:c r="A275" s="13"/>
      <x:c r="B275" s="13"/>
      <x:c r="C275" s="76" t="str">
        <x:f>IF(B275="","",XLOOKUP(B275,'Lists &amp; COA'!$A$47:$A$145,'Lists &amp; COA'!$B$47:$B$145,"Customer not found"))</x:f>
      </x:c>
      <x:c r="D275" s="14"/>
      <x:c r="E275" s="14"/>
      <x:c r="F275" s="77"/>
      <x:c r="G275" s="78" t="str">
        <x:f>IF(A275="","",SUMIFS('Customer Payments'!$H$7:$H$506,'Customer Payments'!$E$7:$E$506,A275))</x:f>
      </x:c>
      <x:c r="H275" s="77"/>
      <x:c r="I275" s="78" t="str">
        <x:f>IF(F275="","",MAX(0,N(F275)-N(G275)-N(H275)))</x:f>
      </x:c>
      <x:c r="J275" s="76" t="str">
        <x:f>IF(A275="","",IF(OR(I275=0,E275=""),0,MAX(0,TODAY()-E275)))</x:f>
      </x:c>
      <x:c r="K275" s="76" t="str">
        <x:f>IF(I275="","",IF(I275=0,"Paid",IF(J275=0,"Current",IF(J275&lt;=30,"1-30 Days",IF(J275&lt;=60,"31-60 Days",IF(J275&lt;=90,"61-90 Days","90+ Days"))))))</x:f>
      </x:c>
      <x:c r="L275" s="76" t="str">
        <x:f>IF(A275="","",IF(I275=0,"Paid",IF(AND(E275&lt;&gt;"",TODAY()&gt;E275),"Overdue","Open")))</x:f>
      </x:c>
      <x:c r="M275" s="14"/>
      <x:c r="N275" s="14"/>
      <x:c r="O275" s="13"/>
      <x:c r="P275" s="13"/>
    </x:row>
    <x:row r="276">
      <x:c r="A276" s="13"/>
      <x:c r="B276" s="13"/>
      <x:c r="C276" s="76" t="str">
        <x:f>IF(B276="","",XLOOKUP(B276,'Lists &amp; COA'!$A$47:$A$145,'Lists &amp; COA'!$B$47:$B$145,"Customer not found"))</x:f>
      </x:c>
      <x:c r="D276" s="14"/>
      <x:c r="E276" s="14"/>
      <x:c r="F276" s="77"/>
      <x:c r="G276" s="78" t="str">
        <x:f>IF(A276="","",SUMIFS('Customer Payments'!$H$7:$H$506,'Customer Payments'!$E$7:$E$506,A276))</x:f>
      </x:c>
      <x:c r="H276" s="77"/>
      <x:c r="I276" s="78" t="str">
        <x:f>IF(F276="","",MAX(0,N(F276)-N(G276)-N(H276)))</x:f>
      </x:c>
      <x:c r="J276" s="76" t="str">
        <x:f>IF(A276="","",IF(OR(I276=0,E276=""),0,MAX(0,TODAY()-E276)))</x:f>
      </x:c>
      <x:c r="K276" s="76" t="str">
        <x:f>IF(I276="","",IF(I276=0,"Paid",IF(J276=0,"Current",IF(J276&lt;=30,"1-30 Days",IF(J276&lt;=60,"31-60 Days",IF(J276&lt;=90,"61-90 Days","90+ Days"))))))</x:f>
      </x:c>
      <x:c r="L276" s="76" t="str">
        <x:f>IF(A276="","",IF(I276=0,"Paid",IF(AND(E276&lt;&gt;"",TODAY()&gt;E276),"Overdue","Open")))</x:f>
      </x:c>
      <x:c r="M276" s="14"/>
      <x:c r="N276" s="14"/>
      <x:c r="O276" s="13"/>
      <x:c r="P276" s="13"/>
    </x:row>
    <x:row r="277">
      <x:c r="A277" s="13"/>
      <x:c r="B277" s="13"/>
      <x:c r="C277" s="76" t="str">
        <x:f>IF(B277="","",XLOOKUP(B277,'Lists &amp; COA'!$A$47:$A$145,'Lists &amp; COA'!$B$47:$B$145,"Customer not found"))</x:f>
      </x:c>
      <x:c r="D277" s="14"/>
      <x:c r="E277" s="14"/>
      <x:c r="F277" s="77"/>
      <x:c r="G277" s="78" t="str">
        <x:f>IF(A277="","",SUMIFS('Customer Payments'!$H$7:$H$506,'Customer Payments'!$E$7:$E$506,A277))</x:f>
      </x:c>
      <x:c r="H277" s="77"/>
      <x:c r="I277" s="78" t="str">
        <x:f>IF(F277="","",MAX(0,N(F277)-N(G277)-N(H277)))</x:f>
      </x:c>
      <x:c r="J277" s="76" t="str">
        <x:f>IF(A277="","",IF(OR(I277=0,E277=""),0,MAX(0,TODAY()-E277)))</x:f>
      </x:c>
      <x:c r="K277" s="76" t="str">
        <x:f>IF(I277="","",IF(I277=0,"Paid",IF(J277=0,"Current",IF(J277&lt;=30,"1-30 Days",IF(J277&lt;=60,"31-60 Days",IF(J277&lt;=90,"61-90 Days","90+ Days"))))))</x:f>
      </x:c>
      <x:c r="L277" s="76" t="str">
        <x:f>IF(A277="","",IF(I277=0,"Paid",IF(AND(E277&lt;&gt;"",TODAY()&gt;E277),"Overdue","Open")))</x:f>
      </x:c>
      <x:c r="M277" s="14"/>
      <x:c r="N277" s="14"/>
      <x:c r="O277" s="13"/>
      <x:c r="P277" s="13"/>
    </x:row>
    <x:row r="278">
      <x:c r="A278" s="13"/>
      <x:c r="B278" s="13"/>
      <x:c r="C278" s="76" t="str">
        <x:f>IF(B278="","",XLOOKUP(B278,'Lists &amp; COA'!$A$47:$A$145,'Lists &amp; COA'!$B$47:$B$145,"Customer not found"))</x:f>
      </x:c>
      <x:c r="D278" s="14"/>
      <x:c r="E278" s="14"/>
      <x:c r="F278" s="77"/>
      <x:c r="G278" s="78" t="str">
        <x:f>IF(A278="","",SUMIFS('Customer Payments'!$H$7:$H$506,'Customer Payments'!$E$7:$E$506,A278))</x:f>
      </x:c>
      <x:c r="H278" s="77"/>
      <x:c r="I278" s="78" t="str">
        <x:f>IF(F278="","",MAX(0,N(F278)-N(G278)-N(H278)))</x:f>
      </x:c>
      <x:c r="J278" s="76" t="str">
        <x:f>IF(A278="","",IF(OR(I278=0,E278=""),0,MAX(0,TODAY()-E278)))</x:f>
      </x:c>
      <x:c r="K278" s="76" t="str">
        <x:f>IF(I278="","",IF(I278=0,"Paid",IF(J278=0,"Current",IF(J278&lt;=30,"1-30 Days",IF(J278&lt;=60,"31-60 Days",IF(J278&lt;=90,"61-90 Days","90+ Days"))))))</x:f>
      </x:c>
      <x:c r="L278" s="76" t="str">
        <x:f>IF(A278="","",IF(I278=0,"Paid",IF(AND(E278&lt;&gt;"",TODAY()&gt;E278),"Overdue","Open")))</x:f>
      </x:c>
      <x:c r="M278" s="14"/>
      <x:c r="N278" s="14"/>
      <x:c r="O278" s="13"/>
      <x:c r="P278" s="13"/>
    </x:row>
    <x:row r="279">
      <x:c r="A279" s="13"/>
      <x:c r="B279" s="13"/>
      <x:c r="C279" s="76" t="str">
        <x:f>IF(B279="","",XLOOKUP(B279,'Lists &amp; COA'!$A$47:$A$145,'Lists &amp; COA'!$B$47:$B$145,"Customer not found"))</x:f>
      </x:c>
      <x:c r="D279" s="14"/>
      <x:c r="E279" s="14"/>
      <x:c r="F279" s="77"/>
      <x:c r="G279" s="78" t="str">
        <x:f>IF(A279="","",SUMIFS('Customer Payments'!$H$7:$H$506,'Customer Payments'!$E$7:$E$506,A279))</x:f>
      </x:c>
      <x:c r="H279" s="77"/>
      <x:c r="I279" s="78" t="str">
        <x:f>IF(F279="","",MAX(0,N(F279)-N(G279)-N(H279)))</x:f>
      </x:c>
      <x:c r="J279" s="76" t="str">
        <x:f>IF(A279="","",IF(OR(I279=0,E279=""),0,MAX(0,TODAY()-E279)))</x:f>
      </x:c>
      <x:c r="K279" s="76" t="str">
        <x:f>IF(I279="","",IF(I279=0,"Paid",IF(J279=0,"Current",IF(J279&lt;=30,"1-30 Days",IF(J279&lt;=60,"31-60 Days",IF(J279&lt;=90,"61-90 Days","90+ Days"))))))</x:f>
      </x:c>
      <x:c r="L279" s="76" t="str">
        <x:f>IF(A279="","",IF(I279=0,"Paid",IF(AND(E279&lt;&gt;"",TODAY()&gt;E279),"Overdue","Open")))</x:f>
      </x:c>
      <x:c r="M279" s="14"/>
      <x:c r="N279" s="14"/>
      <x:c r="O279" s="13"/>
      <x:c r="P279" s="13"/>
    </x:row>
    <x:row r="280">
      <x:c r="A280" s="13"/>
      <x:c r="B280" s="13"/>
      <x:c r="C280" s="76" t="str">
        <x:f>IF(B280="","",XLOOKUP(B280,'Lists &amp; COA'!$A$47:$A$145,'Lists &amp; COA'!$B$47:$B$145,"Customer not found"))</x:f>
      </x:c>
      <x:c r="D280" s="14"/>
      <x:c r="E280" s="14"/>
      <x:c r="F280" s="77"/>
      <x:c r="G280" s="78" t="str">
        <x:f>IF(A280="","",SUMIFS('Customer Payments'!$H$7:$H$506,'Customer Payments'!$E$7:$E$506,A280))</x:f>
      </x:c>
      <x:c r="H280" s="77"/>
      <x:c r="I280" s="78" t="str">
        <x:f>IF(F280="","",MAX(0,N(F280)-N(G280)-N(H280)))</x:f>
      </x:c>
      <x:c r="J280" s="76" t="str">
        <x:f>IF(A280="","",IF(OR(I280=0,E280=""),0,MAX(0,TODAY()-E280)))</x:f>
      </x:c>
      <x:c r="K280" s="76" t="str">
        <x:f>IF(I280="","",IF(I280=0,"Paid",IF(J280=0,"Current",IF(J280&lt;=30,"1-30 Days",IF(J280&lt;=60,"31-60 Days",IF(J280&lt;=90,"61-90 Days","90+ Days"))))))</x:f>
      </x:c>
      <x:c r="L280" s="76" t="str">
        <x:f>IF(A280="","",IF(I280=0,"Paid",IF(AND(E280&lt;&gt;"",TODAY()&gt;E280),"Overdue","Open")))</x:f>
      </x:c>
      <x:c r="M280" s="14"/>
      <x:c r="N280" s="14"/>
      <x:c r="O280" s="13"/>
      <x:c r="P280" s="13"/>
    </x:row>
    <x:row r="281">
      <x:c r="A281" s="13"/>
      <x:c r="B281" s="13"/>
      <x:c r="C281" s="76" t="str">
        <x:f>IF(B281="","",XLOOKUP(B281,'Lists &amp; COA'!$A$47:$A$145,'Lists &amp; COA'!$B$47:$B$145,"Customer not found"))</x:f>
      </x:c>
      <x:c r="D281" s="14"/>
      <x:c r="E281" s="14"/>
      <x:c r="F281" s="77"/>
      <x:c r="G281" s="78" t="str">
        <x:f>IF(A281="","",SUMIFS('Customer Payments'!$H$7:$H$506,'Customer Payments'!$E$7:$E$506,A281))</x:f>
      </x:c>
      <x:c r="H281" s="77"/>
      <x:c r="I281" s="78" t="str">
        <x:f>IF(F281="","",MAX(0,N(F281)-N(G281)-N(H281)))</x:f>
      </x:c>
      <x:c r="J281" s="76" t="str">
        <x:f>IF(A281="","",IF(OR(I281=0,E281=""),0,MAX(0,TODAY()-E281)))</x:f>
      </x:c>
      <x:c r="K281" s="76" t="str">
        <x:f>IF(I281="","",IF(I281=0,"Paid",IF(J281=0,"Current",IF(J281&lt;=30,"1-30 Days",IF(J281&lt;=60,"31-60 Days",IF(J281&lt;=90,"61-90 Days","90+ Days"))))))</x:f>
      </x:c>
      <x:c r="L281" s="76" t="str">
        <x:f>IF(A281="","",IF(I281=0,"Paid",IF(AND(E281&lt;&gt;"",TODAY()&gt;E281),"Overdue","Open")))</x:f>
      </x:c>
      <x:c r="M281" s="14"/>
      <x:c r="N281" s="14"/>
      <x:c r="O281" s="13"/>
      <x:c r="P281" s="13"/>
    </x:row>
    <x:row r="282">
      <x:c r="A282" s="13"/>
      <x:c r="B282" s="13"/>
      <x:c r="C282" s="76" t="str">
        <x:f>IF(B282="","",XLOOKUP(B282,'Lists &amp; COA'!$A$47:$A$145,'Lists &amp; COA'!$B$47:$B$145,"Customer not found"))</x:f>
      </x:c>
      <x:c r="D282" s="14"/>
      <x:c r="E282" s="14"/>
      <x:c r="F282" s="77"/>
      <x:c r="G282" s="78" t="str">
        <x:f>IF(A282="","",SUMIFS('Customer Payments'!$H$7:$H$506,'Customer Payments'!$E$7:$E$506,A282))</x:f>
      </x:c>
      <x:c r="H282" s="77"/>
      <x:c r="I282" s="78" t="str">
        <x:f>IF(F282="","",MAX(0,N(F282)-N(G282)-N(H282)))</x:f>
      </x:c>
      <x:c r="J282" s="76" t="str">
        <x:f>IF(A282="","",IF(OR(I282=0,E282=""),0,MAX(0,TODAY()-E282)))</x:f>
      </x:c>
      <x:c r="K282" s="76" t="str">
        <x:f>IF(I282="","",IF(I282=0,"Paid",IF(J282=0,"Current",IF(J282&lt;=30,"1-30 Days",IF(J282&lt;=60,"31-60 Days",IF(J282&lt;=90,"61-90 Days","90+ Days"))))))</x:f>
      </x:c>
      <x:c r="L282" s="76" t="str">
        <x:f>IF(A282="","",IF(I282=0,"Paid",IF(AND(E282&lt;&gt;"",TODAY()&gt;E282),"Overdue","Open")))</x:f>
      </x:c>
      <x:c r="M282" s="14"/>
      <x:c r="N282" s="14"/>
      <x:c r="O282" s="13"/>
      <x:c r="P282" s="13"/>
    </x:row>
    <x:row r="283">
      <x:c r="A283" s="13"/>
      <x:c r="B283" s="13"/>
      <x:c r="C283" s="76" t="str">
        <x:f>IF(B283="","",XLOOKUP(B283,'Lists &amp; COA'!$A$47:$A$145,'Lists &amp; COA'!$B$47:$B$145,"Customer not found"))</x:f>
      </x:c>
      <x:c r="D283" s="14"/>
      <x:c r="E283" s="14"/>
      <x:c r="F283" s="77"/>
      <x:c r="G283" s="78" t="str">
        <x:f>IF(A283="","",SUMIFS('Customer Payments'!$H$7:$H$506,'Customer Payments'!$E$7:$E$506,A283))</x:f>
      </x:c>
      <x:c r="H283" s="77"/>
      <x:c r="I283" s="78" t="str">
        <x:f>IF(F283="","",MAX(0,N(F283)-N(G283)-N(H283)))</x:f>
      </x:c>
      <x:c r="J283" s="76" t="str">
        <x:f>IF(A283="","",IF(OR(I283=0,E283=""),0,MAX(0,TODAY()-E283)))</x:f>
      </x:c>
      <x:c r="K283" s="76" t="str">
        <x:f>IF(I283="","",IF(I283=0,"Paid",IF(J283=0,"Current",IF(J283&lt;=30,"1-30 Days",IF(J283&lt;=60,"31-60 Days",IF(J283&lt;=90,"61-90 Days","90+ Days"))))))</x:f>
      </x:c>
      <x:c r="L283" s="76" t="str">
        <x:f>IF(A283="","",IF(I283=0,"Paid",IF(AND(E283&lt;&gt;"",TODAY()&gt;E283),"Overdue","Open")))</x:f>
      </x:c>
      <x:c r="M283" s="14"/>
      <x:c r="N283" s="14"/>
      <x:c r="O283" s="13"/>
      <x:c r="P283" s="13"/>
    </x:row>
    <x:row r="284">
      <x:c r="A284" s="13"/>
      <x:c r="B284" s="13"/>
      <x:c r="C284" s="76" t="str">
        <x:f>IF(B284="","",XLOOKUP(B284,'Lists &amp; COA'!$A$47:$A$145,'Lists &amp; COA'!$B$47:$B$145,"Customer not found"))</x:f>
      </x:c>
      <x:c r="D284" s="14"/>
      <x:c r="E284" s="14"/>
      <x:c r="F284" s="77"/>
      <x:c r="G284" s="78" t="str">
        <x:f>IF(A284="","",SUMIFS('Customer Payments'!$H$7:$H$506,'Customer Payments'!$E$7:$E$506,A284))</x:f>
      </x:c>
      <x:c r="H284" s="77"/>
      <x:c r="I284" s="78" t="str">
        <x:f>IF(F284="","",MAX(0,N(F284)-N(G284)-N(H284)))</x:f>
      </x:c>
      <x:c r="J284" s="76" t="str">
        <x:f>IF(A284="","",IF(OR(I284=0,E284=""),0,MAX(0,TODAY()-E284)))</x:f>
      </x:c>
      <x:c r="K284" s="76" t="str">
        <x:f>IF(I284="","",IF(I284=0,"Paid",IF(J284=0,"Current",IF(J284&lt;=30,"1-30 Days",IF(J284&lt;=60,"31-60 Days",IF(J284&lt;=90,"61-90 Days","90+ Days"))))))</x:f>
      </x:c>
      <x:c r="L284" s="76" t="str">
        <x:f>IF(A284="","",IF(I284=0,"Paid",IF(AND(E284&lt;&gt;"",TODAY()&gt;E284),"Overdue","Open")))</x:f>
      </x:c>
      <x:c r="M284" s="14"/>
      <x:c r="N284" s="14"/>
      <x:c r="O284" s="13"/>
      <x:c r="P284" s="13"/>
    </x:row>
    <x:row r="285">
      <x:c r="A285" s="13"/>
      <x:c r="B285" s="13"/>
      <x:c r="C285" s="76" t="str">
        <x:f>IF(B285="","",XLOOKUP(B285,'Lists &amp; COA'!$A$47:$A$145,'Lists &amp; COA'!$B$47:$B$145,"Customer not found"))</x:f>
      </x:c>
      <x:c r="D285" s="14"/>
      <x:c r="E285" s="14"/>
      <x:c r="F285" s="77"/>
      <x:c r="G285" s="78" t="str">
        <x:f>IF(A285="","",SUMIFS('Customer Payments'!$H$7:$H$506,'Customer Payments'!$E$7:$E$506,A285))</x:f>
      </x:c>
      <x:c r="H285" s="77"/>
      <x:c r="I285" s="78" t="str">
        <x:f>IF(F285="","",MAX(0,N(F285)-N(G285)-N(H285)))</x:f>
      </x:c>
      <x:c r="J285" s="76" t="str">
        <x:f>IF(A285="","",IF(OR(I285=0,E285=""),0,MAX(0,TODAY()-E285)))</x:f>
      </x:c>
      <x:c r="K285" s="76" t="str">
        <x:f>IF(I285="","",IF(I285=0,"Paid",IF(J285=0,"Current",IF(J285&lt;=30,"1-30 Days",IF(J285&lt;=60,"31-60 Days",IF(J285&lt;=90,"61-90 Days","90+ Days"))))))</x:f>
      </x:c>
      <x:c r="L285" s="76" t="str">
        <x:f>IF(A285="","",IF(I285=0,"Paid",IF(AND(E285&lt;&gt;"",TODAY()&gt;E285),"Overdue","Open")))</x:f>
      </x:c>
      <x:c r="M285" s="14"/>
      <x:c r="N285" s="14"/>
      <x:c r="O285" s="13"/>
      <x:c r="P285" s="13"/>
    </x:row>
    <x:row r="286">
      <x:c r="A286" s="13"/>
      <x:c r="B286" s="13"/>
      <x:c r="C286" s="76" t="str">
        <x:f>IF(B286="","",XLOOKUP(B286,'Lists &amp; COA'!$A$47:$A$145,'Lists &amp; COA'!$B$47:$B$145,"Customer not found"))</x:f>
      </x:c>
      <x:c r="D286" s="14"/>
      <x:c r="E286" s="14"/>
      <x:c r="F286" s="77"/>
      <x:c r="G286" s="78" t="str">
        <x:f>IF(A286="","",SUMIFS('Customer Payments'!$H$7:$H$506,'Customer Payments'!$E$7:$E$506,A286))</x:f>
      </x:c>
      <x:c r="H286" s="77"/>
      <x:c r="I286" s="78" t="str">
        <x:f>IF(F286="","",MAX(0,N(F286)-N(G286)-N(H286)))</x:f>
      </x:c>
      <x:c r="J286" s="76" t="str">
        <x:f>IF(A286="","",IF(OR(I286=0,E286=""),0,MAX(0,TODAY()-E286)))</x:f>
      </x:c>
      <x:c r="K286" s="76" t="str">
        <x:f>IF(I286="","",IF(I286=0,"Paid",IF(J286=0,"Current",IF(J286&lt;=30,"1-30 Days",IF(J286&lt;=60,"31-60 Days",IF(J286&lt;=90,"61-90 Days","90+ Days"))))))</x:f>
      </x:c>
      <x:c r="L286" s="76" t="str">
        <x:f>IF(A286="","",IF(I286=0,"Paid",IF(AND(E286&lt;&gt;"",TODAY()&gt;E286),"Overdue","Open")))</x:f>
      </x:c>
      <x:c r="M286" s="14"/>
      <x:c r="N286" s="14"/>
      <x:c r="O286" s="13"/>
      <x:c r="P286" s="13"/>
    </x:row>
    <x:row r="287">
      <x:c r="A287" s="13"/>
      <x:c r="B287" s="13"/>
      <x:c r="C287" s="76" t="str">
        <x:f>IF(B287="","",XLOOKUP(B287,'Lists &amp; COA'!$A$47:$A$145,'Lists &amp; COA'!$B$47:$B$145,"Customer not found"))</x:f>
      </x:c>
      <x:c r="D287" s="14"/>
      <x:c r="E287" s="14"/>
      <x:c r="F287" s="77"/>
      <x:c r="G287" s="78" t="str">
        <x:f>IF(A287="","",SUMIFS('Customer Payments'!$H$7:$H$506,'Customer Payments'!$E$7:$E$506,A287))</x:f>
      </x:c>
      <x:c r="H287" s="77"/>
      <x:c r="I287" s="78" t="str">
        <x:f>IF(F287="","",MAX(0,N(F287)-N(G287)-N(H287)))</x:f>
      </x:c>
      <x:c r="J287" s="76" t="str">
        <x:f>IF(A287="","",IF(OR(I287=0,E287=""),0,MAX(0,TODAY()-E287)))</x:f>
      </x:c>
      <x:c r="K287" s="76" t="str">
        <x:f>IF(I287="","",IF(I287=0,"Paid",IF(J287=0,"Current",IF(J287&lt;=30,"1-30 Days",IF(J287&lt;=60,"31-60 Days",IF(J287&lt;=90,"61-90 Days","90+ Days"))))))</x:f>
      </x:c>
      <x:c r="L287" s="76" t="str">
        <x:f>IF(A287="","",IF(I287=0,"Paid",IF(AND(E287&lt;&gt;"",TODAY()&gt;E287),"Overdue","Open")))</x:f>
      </x:c>
      <x:c r="M287" s="14"/>
      <x:c r="N287" s="14"/>
      <x:c r="O287" s="13"/>
      <x:c r="P287" s="13"/>
    </x:row>
    <x:row r="288">
      <x:c r="A288" s="13"/>
      <x:c r="B288" s="13"/>
      <x:c r="C288" s="76" t="str">
        <x:f>IF(B288="","",XLOOKUP(B288,'Lists &amp; COA'!$A$47:$A$145,'Lists &amp; COA'!$B$47:$B$145,"Customer not found"))</x:f>
      </x:c>
      <x:c r="D288" s="14"/>
      <x:c r="E288" s="14"/>
      <x:c r="F288" s="77"/>
      <x:c r="G288" s="78" t="str">
        <x:f>IF(A288="","",SUMIFS('Customer Payments'!$H$7:$H$506,'Customer Payments'!$E$7:$E$506,A288))</x:f>
      </x:c>
      <x:c r="H288" s="77"/>
      <x:c r="I288" s="78" t="str">
        <x:f>IF(F288="","",MAX(0,N(F288)-N(G288)-N(H288)))</x:f>
      </x:c>
      <x:c r="J288" s="76" t="str">
        <x:f>IF(A288="","",IF(OR(I288=0,E288=""),0,MAX(0,TODAY()-E288)))</x:f>
      </x:c>
      <x:c r="K288" s="76" t="str">
        <x:f>IF(I288="","",IF(I288=0,"Paid",IF(J288=0,"Current",IF(J288&lt;=30,"1-30 Days",IF(J288&lt;=60,"31-60 Days",IF(J288&lt;=90,"61-90 Days","90+ Days"))))))</x:f>
      </x:c>
      <x:c r="L288" s="76" t="str">
        <x:f>IF(A288="","",IF(I288=0,"Paid",IF(AND(E288&lt;&gt;"",TODAY()&gt;E288),"Overdue","Open")))</x:f>
      </x:c>
      <x:c r="M288" s="14"/>
      <x:c r="N288" s="14"/>
      <x:c r="O288" s="13"/>
      <x:c r="P288" s="13"/>
    </x:row>
    <x:row r="289">
      <x:c r="A289" s="13"/>
      <x:c r="B289" s="13"/>
      <x:c r="C289" s="76" t="str">
        <x:f>IF(B289="","",XLOOKUP(B289,'Lists &amp; COA'!$A$47:$A$145,'Lists &amp; COA'!$B$47:$B$145,"Customer not found"))</x:f>
      </x:c>
      <x:c r="D289" s="14"/>
      <x:c r="E289" s="14"/>
      <x:c r="F289" s="77"/>
      <x:c r="G289" s="78" t="str">
        <x:f>IF(A289="","",SUMIFS('Customer Payments'!$H$7:$H$506,'Customer Payments'!$E$7:$E$506,A289))</x:f>
      </x:c>
      <x:c r="H289" s="77"/>
      <x:c r="I289" s="78" t="str">
        <x:f>IF(F289="","",MAX(0,N(F289)-N(G289)-N(H289)))</x:f>
      </x:c>
      <x:c r="J289" s="76" t="str">
        <x:f>IF(A289="","",IF(OR(I289=0,E289=""),0,MAX(0,TODAY()-E289)))</x:f>
      </x:c>
      <x:c r="K289" s="76" t="str">
        <x:f>IF(I289="","",IF(I289=0,"Paid",IF(J289=0,"Current",IF(J289&lt;=30,"1-30 Days",IF(J289&lt;=60,"31-60 Days",IF(J289&lt;=90,"61-90 Days","90+ Days"))))))</x:f>
      </x:c>
      <x:c r="L289" s="76" t="str">
        <x:f>IF(A289="","",IF(I289=0,"Paid",IF(AND(E289&lt;&gt;"",TODAY()&gt;E289),"Overdue","Open")))</x:f>
      </x:c>
      <x:c r="M289" s="14"/>
      <x:c r="N289" s="14"/>
      <x:c r="O289" s="13"/>
      <x:c r="P289" s="13"/>
    </x:row>
    <x:row r="290">
      <x:c r="A290" s="13"/>
      <x:c r="B290" s="13"/>
      <x:c r="C290" s="76" t="str">
        <x:f>IF(B290="","",XLOOKUP(B290,'Lists &amp; COA'!$A$47:$A$145,'Lists &amp; COA'!$B$47:$B$145,"Customer not found"))</x:f>
      </x:c>
      <x:c r="D290" s="14"/>
      <x:c r="E290" s="14"/>
      <x:c r="F290" s="77"/>
      <x:c r="G290" s="78" t="str">
        <x:f>IF(A290="","",SUMIFS('Customer Payments'!$H$7:$H$506,'Customer Payments'!$E$7:$E$506,A290))</x:f>
      </x:c>
      <x:c r="H290" s="77"/>
      <x:c r="I290" s="78" t="str">
        <x:f>IF(F290="","",MAX(0,N(F290)-N(G290)-N(H290)))</x:f>
      </x:c>
      <x:c r="J290" s="76" t="str">
        <x:f>IF(A290="","",IF(OR(I290=0,E290=""),0,MAX(0,TODAY()-E290)))</x:f>
      </x:c>
      <x:c r="K290" s="76" t="str">
        <x:f>IF(I290="","",IF(I290=0,"Paid",IF(J290=0,"Current",IF(J290&lt;=30,"1-30 Days",IF(J290&lt;=60,"31-60 Days",IF(J290&lt;=90,"61-90 Days","90+ Days"))))))</x:f>
      </x:c>
      <x:c r="L290" s="76" t="str">
        <x:f>IF(A290="","",IF(I290=0,"Paid",IF(AND(E290&lt;&gt;"",TODAY()&gt;E290),"Overdue","Open")))</x:f>
      </x:c>
      <x:c r="M290" s="14"/>
      <x:c r="N290" s="14"/>
      <x:c r="O290" s="13"/>
      <x:c r="P290" s="13"/>
    </x:row>
    <x:row r="291">
      <x:c r="A291" s="13"/>
      <x:c r="B291" s="13"/>
      <x:c r="C291" s="76" t="str">
        <x:f>IF(B291="","",XLOOKUP(B291,'Lists &amp; COA'!$A$47:$A$145,'Lists &amp; COA'!$B$47:$B$145,"Customer not found"))</x:f>
      </x:c>
      <x:c r="D291" s="14"/>
      <x:c r="E291" s="14"/>
      <x:c r="F291" s="77"/>
      <x:c r="G291" s="78" t="str">
        <x:f>IF(A291="","",SUMIFS('Customer Payments'!$H$7:$H$506,'Customer Payments'!$E$7:$E$506,A291))</x:f>
      </x:c>
      <x:c r="H291" s="77"/>
      <x:c r="I291" s="78" t="str">
        <x:f>IF(F291="","",MAX(0,N(F291)-N(G291)-N(H291)))</x:f>
      </x:c>
      <x:c r="J291" s="76" t="str">
        <x:f>IF(A291="","",IF(OR(I291=0,E291=""),0,MAX(0,TODAY()-E291)))</x:f>
      </x:c>
      <x:c r="K291" s="76" t="str">
        <x:f>IF(I291="","",IF(I291=0,"Paid",IF(J291=0,"Current",IF(J291&lt;=30,"1-30 Days",IF(J291&lt;=60,"31-60 Days",IF(J291&lt;=90,"61-90 Days","90+ Days"))))))</x:f>
      </x:c>
      <x:c r="L291" s="76" t="str">
        <x:f>IF(A291="","",IF(I291=0,"Paid",IF(AND(E291&lt;&gt;"",TODAY()&gt;E291),"Overdue","Open")))</x:f>
      </x:c>
      <x:c r="M291" s="14"/>
      <x:c r="N291" s="14"/>
      <x:c r="O291" s="13"/>
      <x:c r="P291" s="13"/>
    </x:row>
    <x:row r="292">
      <x:c r="A292" s="13"/>
      <x:c r="B292" s="13"/>
      <x:c r="C292" s="76" t="str">
        <x:f>IF(B292="","",XLOOKUP(B292,'Lists &amp; COA'!$A$47:$A$145,'Lists &amp; COA'!$B$47:$B$145,"Customer not found"))</x:f>
      </x:c>
      <x:c r="D292" s="14"/>
      <x:c r="E292" s="14"/>
      <x:c r="F292" s="77"/>
      <x:c r="G292" s="78" t="str">
        <x:f>IF(A292="","",SUMIFS('Customer Payments'!$H$7:$H$506,'Customer Payments'!$E$7:$E$506,A292))</x:f>
      </x:c>
      <x:c r="H292" s="77"/>
      <x:c r="I292" s="78" t="str">
        <x:f>IF(F292="","",MAX(0,N(F292)-N(G292)-N(H292)))</x:f>
      </x:c>
      <x:c r="J292" s="76" t="str">
        <x:f>IF(A292="","",IF(OR(I292=0,E292=""),0,MAX(0,TODAY()-E292)))</x:f>
      </x:c>
      <x:c r="K292" s="76" t="str">
        <x:f>IF(I292="","",IF(I292=0,"Paid",IF(J292=0,"Current",IF(J292&lt;=30,"1-30 Days",IF(J292&lt;=60,"31-60 Days",IF(J292&lt;=90,"61-90 Days","90+ Days"))))))</x:f>
      </x:c>
      <x:c r="L292" s="76" t="str">
        <x:f>IF(A292="","",IF(I292=0,"Paid",IF(AND(E292&lt;&gt;"",TODAY()&gt;E292),"Overdue","Open")))</x:f>
      </x:c>
      <x:c r="M292" s="14"/>
      <x:c r="N292" s="14"/>
      <x:c r="O292" s="13"/>
      <x:c r="P292" s="13"/>
    </x:row>
    <x:row r="293">
      <x:c r="A293" s="13"/>
      <x:c r="B293" s="13"/>
      <x:c r="C293" s="76" t="str">
        <x:f>IF(B293="","",XLOOKUP(B293,'Lists &amp; COA'!$A$47:$A$145,'Lists &amp; COA'!$B$47:$B$145,"Customer not found"))</x:f>
      </x:c>
      <x:c r="D293" s="14"/>
      <x:c r="E293" s="14"/>
      <x:c r="F293" s="77"/>
      <x:c r="G293" s="78" t="str">
        <x:f>IF(A293="","",SUMIFS('Customer Payments'!$H$7:$H$506,'Customer Payments'!$E$7:$E$506,A293))</x:f>
      </x:c>
      <x:c r="H293" s="77"/>
      <x:c r="I293" s="78" t="str">
        <x:f>IF(F293="","",MAX(0,N(F293)-N(G293)-N(H293)))</x:f>
      </x:c>
      <x:c r="J293" s="76" t="str">
        <x:f>IF(A293="","",IF(OR(I293=0,E293=""),0,MAX(0,TODAY()-E293)))</x:f>
      </x:c>
      <x:c r="K293" s="76" t="str">
        <x:f>IF(I293="","",IF(I293=0,"Paid",IF(J293=0,"Current",IF(J293&lt;=30,"1-30 Days",IF(J293&lt;=60,"31-60 Days",IF(J293&lt;=90,"61-90 Days","90+ Days"))))))</x:f>
      </x:c>
      <x:c r="L293" s="76" t="str">
        <x:f>IF(A293="","",IF(I293=0,"Paid",IF(AND(E293&lt;&gt;"",TODAY()&gt;E293),"Overdue","Open")))</x:f>
      </x:c>
      <x:c r="M293" s="14"/>
      <x:c r="N293" s="14"/>
      <x:c r="O293" s="13"/>
      <x:c r="P293" s="13"/>
    </x:row>
    <x:row r="294">
      <x:c r="A294" s="13"/>
      <x:c r="B294" s="13"/>
      <x:c r="C294" s="76" t="str">
        <x:f>IF(B294="","",XLOOKUP(B294,'Lists &amp; COA'!$A$47:$A$145,'Lists &amp; COA'!$B$47:$B$145,"Customer not found"))</x:f>
      </x:c>
      <x:c r="D294" s="14"/>
      <x:c r="E294" s="14"/>
      <x:c r="F294" s="77"/>
      <x:c r="G294" s="78" t="str">
        <x:f>IF(A294="","",SUMIFS('Customer Payments'!$H$7:$H$506,'Customer Payments'!$E$7:$E$506,A294))</x:f>
      </x:c>
      <x:c r="H294" s="77"/>
      <x:c r="I294" s="78" t="str">
        <x:f>IF(F294="","",MAX(0,N(F294)-N(G294)-N(H294)))</x:f>
      </x:c>
      <x:c r="J294" s="76" t="str">
        <x:f>IF(A294="","",IF(OR(I294=0,E294=""),0,MAX(0,TODAY()-E294)))</x:f>
      </x:c>
      <x:c r="K294" s="76" t="str">
        <x:f>IF(I294="","",IF(I294=0,"Paid",IF(J294=0,"Current",IF(J294&lt;=30,"1-30 Days",IF(J294&lt;=60,"31-60 Days",IF(J294&lt;=90,"61-90 Days","90+ Days"))))))</x:f>
      </x:c>
      <x:c r="L294" s="76" t="str">
        <x:f>IF(A294="","",IF(I294=0,"Paid",IF(AND(E294&lt;&gt;"",TODAY()&gt;E294),"Overdue","Open")))</x:f>
      </x:c>
      <x:c r="M294" s="14"/>
      <x:c r="N294" s="14"/>
      <x:c r="O294" s="13"/>
      <x:c r="P294" s="13"/>
    </x:row>
    <x:row r="295">
      <x:c r="A295" s="13"/>
      <x:c r="B295" s="13"/>
      <x:c r="C295" s="76" t="str">
        <x:f>IF(B295="","",XLOOKUP(B295,'Lists &amp; COA'!$A$47:$A$145,'Lists &amp; COA'!$B$47:$B$145,"Customer not found"))</x:f>
      </x:c>
      <x:c r="D295" s="14"/>
      <x:c r="E295" s="14"/>
      <x:c r="F295" s="77"/>
      <x:c r="G295" s="78" t="str">
        <x:f>IF(A295="","",SUMIFS('Customer Payments'!$H$7:$H$506,'Customer Payments'!$E$7:$E$506,A295))</x:f>
      </x:c>
      <x:c r="H295" s="77"/>
      <x:c r="I295" s="78" t="str">
        <x:f>IF(F295="","",MAX(0,N(F295)-N(G295)-N(H295)))</x:f>
      </x:c>
      <x:c r="J295" s="76" t="str">
        <x:f>IF(A295="","",IF(OR(I295=0,E295=""),0,MAX(0,TODAY()-E295)))</x:f>
      </x:c>
      <x:c r="K295" s="76" t="str">
        <x:f>IF(I295="","",IF(I295=0,"Paid",IF(J295=0,"Current",IF(J295&lt;=30,"1-30 Days",IF(J295&lt;=60,"31-60 Days",IF(J295&lt;=90,"61-90 Days","90+ Days"))))))</x:f>
      </x:c>
      <x:c r="L295" s="76" t="str">
        <x:f>IF(A295="","",IF(I295=0,"Paid",IF(AND(E295&lt;&gt;"",TODAY()&gt;E295),"Overdue","Open")))</x:f>
      </x:c>
      <x:c r="M295" s="14"/>
      <x:c r="N295" s="14"/>
      <x:c r="O295" s="13"/>
      <x:c r="P295" s="13"/>
    </x:row>
    <x:row r="296">
      <x:c r="A296" s="13"/>
      <x:c r="B296" s="13"/>
      <x:c r="C296" s="76" t="str">
        <x:f>IF(B296="","",XLOOKUP(B296,'Lists &amp; COA'!$A$47:$A$145,'Lists &amp; COA'!$B$47:$B$145,"Customer not found"))</x:f>
      </x:c>
      <x:c r="D296" s="14"/>
      <x:c r="E296" s="14"/>
      <x:c r="F296" s="77"/>
      <x:c r="G296" s="78" t="str">
        <x:f>IF(A296="","",SUMIFS('Customer Payments'!$H$7:$H$506,'Customer Payments'!$E$7:$E$506,A296))</x:f>
      </x:c>
      <x:c r="H296" s="77"/>
      <x:c r="I296" s="78" t="str">
        <x:f>IF(F296="","",MAX(0,N(F296)-N(G296)-N(H296)))</x:f>
      </x:c>
      <x:c r="J296" s="76" t="str">
        <x:f>IF(A296="","",IF(OR(I296=0,E296=""),0,MAX(0,TODAY()-E296)))</x:f>
      </x:c>
      <x:c r="K296" s="76" t="str">
        <x:f>IF(I296="","",IF(I296=0,"Paid",IF(J296=0,"Current",IF(J296&lt;=30,"1-30 Days",IF(J296&lt;=60,"31-60 Days",IF(J296&lt;=90,"61-90 Days","90+ Days"))))))</x:f>
      </x:c>
      <x:c r="L296" s="76" t="str">
        <x:f>IF(A296="","",IF(I296=0,"Paid",IF(AND(E296&lt;&gt;"",TODAY()&gt;E296),"Overdue","Open")))</x:f>
      </x:c>
      <x:c r="M296" s="14"/>
      <x:c r="N296" s="14"/>
      <x:c r="O296" s="13"/>
      <x:c r="P296" s="13"/>
    </x:row>
    <x:row r="297">
      <x:c r="A297" s="13"/>
      <x:c r="B297" s="13"/>
      <x:c r="C297" s="76" t="str">
        <x:f>IF(B297="","",XLOOKUP(B297,'Lists &amp; COA'!$A$47:$A$145,'Lists &amp; COA'!$B$47:$B$145,"Customer not found"))</x:f>
      </x:c>
      <x:c r="D297" s="14"/>
      <x:c r="E297" s="14"/>
      <x:c r="F297" s="77"/>
      <x:c r="G297" s="78" t="str">
        <x:f>IF(A297="","",SUMIFS('Customer Payments'!$H$7:$H$506,'Customer Payments'!$E$7:$E$506,A297))</x:f>
      </x:c>
      <x:c r="H297" s="77"/>
      <x:c r="I297" s="78" t="str">
        <x:f>IF(F297="","",MAX(0,N(F297)-N(G297)-N(H297)))</x:f>
      </x:c>
      <x:c r="J297" s="76" t="str">
        <x:f>IF(A297="","",IF(OR(I297=0,E297=""),0,MAX(0,TODAY()-E297)))</x:f>
      </x:c>
      <x:c r="K297" s="76" t="str">
        <x:f>IF(I297="","",IF(I297=0,"Paid",IF(J297=0,"Current",IF(J297&lt;=30,"1-30 Days",IF(J297&lt;=60,"31-60 Days",IF(J297&lt;=90,"61-90 Days","90+ Days"))))))</x:f>
      </x:c>
      <x:c r="L297" s="76" t="str">
        <x:f>IF(A297="","",IF(I297=0,"Paid",IF(AND(E297&lt;&gt;"",TODAY()&gt;E297),"Overdue","Open")))</x:f>
      </x:c>
      <x:c r="M297" s="14"/>
      <x:c r="N297" s="14"/>
      <x:c r="O297" s="13"/>
      <x:c r="P297" s="13"/>
    </x:row>
    <x:row r="298">
      <x:c r="A298" s="13"/>
      <x:c r="B298" s="13"/>
      <x:c r="C298" s="76" t="str">
        <x:f>IF(B298="","",XLOOKUP(B298,'Lists &amp; COA'!$A$47:$A$145,'Lists &amp; COA'!$B$47:$B$145,"Customer not found"))</x:f>
      </x:c>
      <x:c r="D298" s="14"/>
      <x:c r="E298" s="14"/>
      <x:c r="F298" s="77"/>
      <x:c r="G298" s="78" t="str">
        <x:f>IF(A298="","",SUMIFS('Customer Payments'!$H$7:$H$506,'Customer Payments'!$E$7:$E$506,A298))</x:f>
      </x:c>
      <x:c r="H298" s="77"/>
      <x:c r="I298" s="78" t="str">
        <x:f>IF(F298="","",MAX(0,N(F298)-N(G298)-N(H298)))</x:f>
      </x:c>
      <x:c r="J298" s="76" t="str">
        <x:f>IF(A298="","",IF(OR(I298=0,E298=""),0,MAX(0,TODAY()-E298)))</x:f>
      </x:c>
      <x:c r="K298" s="76" t="str">
        <x:f>IF(I298="","",IF(I298=0,"Paid",IF(J298=0,"Current",IF(J298&lt;=30,"1-30 Days",IF(J298&lt;=60,"31-60 Days",IF(J298&lt;=90,"61-90 Days","90+ Days"))))))</x:f>
      </x:c>
      <x:c r="L298" s="76" t="str">
        <x:f>IF(A298="","",IF(I298=0,"Paid",IF(AND(E298&lt;&gt;"",TODAY()&gt;E298),"Overdue","Open")))</x:f>
      </x:c>
      <x:c r="M298" s="14"/>
      <x:c r="N298" s="14"/>
      <x:c r="O298" s="13"/>
      <x:c r="P298" s="13"/>
    </x:row>
    <x:row r="299">
      <x:c r="A299" s="13"/>
      <x:c r="B299" s="13"/>
      <x:c r="C299" s="76" t="str">
        <x:f>IF(B299="","",XLOOKUP(B299,'Lists &amp; COA'!$A$47:$A$145,'Lists &amp; COA'!$B$47:$B$145,"Customer not found"))</x:f>
      </x:c>
      <x:c r="D299" s="14"/>
      <x:c r="E299" s="14"/>
      <x:c r="F299" s="77"/>
      <x:c r="G299" s="78" t="str">
        <x:f>IF(A299="","",SUMIFS('Customer Payments'!$H$7:$H$506,'Customer Payments'!$E$7:$E$506,A299))</x:f>
      </x:c>
      <x:c r="H299" s="77"/>
      <x:c r="I299" s="78" t="str">
        <x:f>IF(F299="","",MAX(0,N(F299)-N(G299)-N(H299)))</x:f>
      </x:c>
      <x:c r="J299" s="76" t="str">
        <x:f>IF(A299="","",IF(OR(I299=0,E299=""),0,MAX(0,TODAY()-E299)))</x:f>
      </x:c>
      <x:c r="K299" s="76" t="str">
        <x:f>IF(I299="","",IF(I299=0,"Paid",IF(J299=0,"Current",IF(J299&lt;=30,"1-30 Days",IF(J299&lt;=60,"31-60 Days",IF(J299&lt;=90,"61-90 Days","90+ Days"))))))</x:f>
      </x:c>
      <x:c r="L299" s="76" t="str">
        <x:f>IF(A299="","",IF(I299=0,"Paid",IF(AND(E299&lt;&gt;"",TODAY()&gt;E299),"Overdue","Open")))</x:f>
      </x:c>
      <x:c r="M299" s="14"/>
      <x:c r="N299" s="14"/>
      <x:c r="O299" s="13"/>
      <x:c r="P299" s="13"/>
    </x:row>
    <x:row r="300">
      <x:c r="A300" s="13"/>
      <x:c r="B300" s="13"/>
      <x:c r="C300" s="76" t="str">
        <x:f>IF(B300="","",XLOOKUP(B300,'Lists &amp; COA'!$A$47:$A$145,'Lists &amp; COA'!$B$47:$B$145,"Customer not found"))</x:f>
      </x:c>
      <x:c r="D300" s="14"/>
      <x:c r="E300" s="14"/>
      <x:c r="F300" s="77"/>
      <x:c r="G300" s="78" t="str">
        <x:f>IF(A300="","",SUMIFS('Customer Payments'!$H$7:$H$506,'Customer Payments'!$E$7:$E$506,A300))</x:f>
      </x:c>
      <x:c r="H300" s="77"/>
      <x:c r="I300" s="78" t="str">
        <x:f>IF(F300="","",MAX(0,N(F300)-N(G300)-N(H300)))</x:f>
      </x:c>
      <x:c r="J300" s="76" t="str">
        <x:f>IF(A300="","",IF(OR(I300=0,E300=""),0,MAX(0,TODAY()-E300)))</x:f>
      </x:c>
      <x:c r="K300" s="76" t="str">
        <x:f>IF(I300="","",IF(I300=0,"Paid",IF(J300=0,"Current",IF(J300&lt;=30,"1-30 Days",IF(J300&lt;=60,"31-60 Days",IF(J300&lt;=90,"61-90 Days","90+ Days"))))))</x:f>
      </x:c>
      <x:c r="L300" s="76" t="str">
        <x:f>IF(A300="","",IF(I300=0,"Paid",IF(AND(E300&lt;&gt;"",TODAY()&gt;E300),"Overdue","Open")))</x:f>
      </x:c>
      <x:c r="M300" s="14"/>
      <x:c r="N300" s="14"/>
      <x:c r="O300" s="13"/>
      <x:c r="P300" s="13"/>
    </x:row>
    <x:row r="301">
      <x:c r="A301" s="13"/>
      <x:c r="B301" s="13"/>
      <x:c r="C301" s="76" t="str">
        <x:f>IF(B301="","",XLOOKUP(B301,'Lists &amp; COA'!$A$47:$A$145,'Lists &amp; COA'!$B$47:$B$145,"Customer not found"))</x:f>
      </x:c>
      <x:c r="D301" s="14"/>
      <x:c r="E301" s="14"/>
      <x:c r="F301" s="77"/>
      <x:c r="G301" s="78" t="str">
        <x:f>IF(A301="","",SUMIFS('Customer Payments'!$H$7:$H$506,'Customer Payments'!$E$7:$E$506,A301))</x:f>
      </x:c>
      <x:c r="H301" s="77"/>
      <x:c r="I301" s="78" t="str">
        <x:f>IF(F301="","",MAX(0,N(F301)-N(G301)-N(H301)))</x:f>
      </x:c>
      <x:c r="J301" s="76" t="str">
        <x:f>IF(A301="","",IF(OR(I301=0,E301=""),0,MAX(0,TODAY()-E301)))</x:f>
      </x:c>
      <x:c r="K301" s="76" t="str">
        <x:f>IF(I301="","",IF(I301=0,"Paid",IF(J301=0,"Current",IF(J301&lt;=30,"1-30 Days",IF(J301&lt;=60,"31-60 Days",IF(J301&lt;=90,"61-90 Days","90+ Days"))))))</x:f>
      </x:c>
      <x:c r="L301" s="76" t="str">
        <x:f>IF(A301="","",IF(I301=0,"Paid",IF(AND(E301&lt;&gt;"",TODAY()&gt;E301),"Overdue","Open")))</x:f>
      </x:c>
      <x:c r="M301" s="14"/>
      <x:c r="N301" s="14"/>
      <x:c r="O301" s="13"/>
      <x:c r="P301" s="13"/>
    </x:row>
    <x:row r="302">
      <x:c r="A302" s="13"/>
      <x:c r="B302" s="13"/>
      <x:c r="C302" s="76" t="str">
        <x:f>IF(B302="","",XLOOKUP(B302,'Lists &amp; COA'!$A$47:$A$145,'Lists &amp; COA'!$B$47:$B$145,"Customer not found"))</x:f>
      </x:c>
      <x:c r="D302" s="14"/>
      <x:c r="E302" s="14"/>
      <x:c r="F302" s="77"/>
      <x:c r="G302" s="78" t="str">
        <x:f>IF(A302="","",SUMIFS('Customer Payments'!$H$7:$H$506,'Customer Payments'!$E$7:$E$506,A302))</x:f>
      </x:c>
      <x:c r="H302" s="77"/>
      <x:c r="I302" s="78" t="str">
        <x:f>IF(F302="","",MAX(0,N(F302)-N(G302)-N(H302)))</x:f>
      </x:c>
      <x:c r="J302" s="76" t="str">
        <x:f>IF(A302="","",IF(OR(I302=0,E302=""),0,MAX(0,TODAY()-E302)))</x:f>
      </x:c>
      <x:c r="K302" s="76" t="str">
        <x:f>IF(I302="","",IF(I302=0,"Paid",IF(J302=0,"Current",IF(J302&lt;=30,"1-30 Days",IF(J302&lt;=60,"31-60 Days",IF(J302&lt;=90,"61-90 Days","90+ Days"))))))</x:f>
      </x:c>
      <x:c r="L302" s="76" t="str">
        <x:f>IF(A302="","",IF(I302=0,"Paid",IF(AND(E302&lt;&gt;"",TODAY()&gt;E302),"Overdue","Open")))</x:f>
      </x:c>
      <x:c r="M302" s="14"/>
      <x:c r="N302" s="14"/>
      <x:c r="O302" s="13"/>
      <x:c r="P302" s="13"/>
    </x:row>
    <x:row r="303">
      <x:c r="A303" s="13"/>
      <x:c r="B303" s="13"/>
      <x:c r="C303" s="76" t="str">
        <x:f>IF(B303="","",XLOOKUP(B303,'Lists &amp; COA'!$A$47:$A$145,'Lists &amp; COA'!$B$47:$B$145,"Customer not found"))</x:f>
      </x:c>
      <x:c r="D303" s="14"/>
      <x:c r="E303" s="14"/>
      <x:c r="F303" s="77"/>
      <x:c r="G303" s="78" t="str">
        <x:f>IF(A303="","",SUMIFS('Customer Payments'!$H$7:$H$506,'Customer Payments'!$E$7:$E$506,A303))</x:f>
      </x:c>
      <x:c r="H303" s="77"/>
      <x:c r="I303" s="78" t="str">
        <x:f>IF(F303="","",MAX(0,N(F303)-N(G303)-N(H303)))</x:f>
      </x:c>
      <x:c r="J303" s="76" t="str">
        <x:f>IF(A303="","",IF(OR(I303=0,E303=""),0,MAX(0,TODAY()-E303)))</x:f>
      </x:c>
      <x:c r="K303" s="76" t="str">
        <x:f>IF(I303="","",IF(I303=0,"Paid",IF(J303=0,"Current",IF(J303&lt;=30,"1-30 Days",IF(J303&lt;=60,"31-60 Days",IF(J303&lt;=90,"61-90 Days","90+ Days"))))))</x:f>
      </x:c>
      <x:c r="L303" s="76" t="str">
        <x:f>IF(A303="","",IF(I303=0,"Paid",IF(AND(E303&lt;&gt;"",TODAY()&gt;E303),"Overdue","Open")))</x:f>
      </x:c>
      <x:c r="M303" s="14"/>
      <x:c r="N303" s="14"/>
      <x:c r="O303" s="13"/>
      <x:c r="P303" s="13"/>
    </x:row>
    <x:row r="304">
      <x:c r="A304" s="13"/>
      <x:c r="B304" s="13"/>
      <x:c r="C304" s="76" t="str">
        <x:f>IF(B304="","",XLOOKUP(B304,'Lists &amp; COA'!$A$47:$A$145,'Lists &amp; COA'!$B$47:$B$145,"Customer not found"))</x:f>
      </x:c>
      <x:c r="D304" s="14"/>
      <x:c r="E304" s="14"/>
      <x:c r="F304" s="77"/>
      <x:c r="G304" s="78" t="str">
        <x:f>IF(A304="","",SUMIFS('Customer Payments'!$H$7:$H$506,'Customer Payments'!$E$7:$E$506,A304))</x:f>
      </x:c>
      <x:c r="H304" s="77"/>
      <x:c r="I304" s="78" t="str">
        <x:f>IF(F304="","",MAX(0,N(F304)-N(G304)-N(H304)))</x:f>
      </x:c>
      <x:c r="J304" s="76" t="str">
        <x:f>IF(A304="","",IF(OR(I304=0,E304=""),0,MAX(0,TODAY()-E304)))</x:f>
      </x:c>
      <x:c r="K304" s="76" t="str">
        <x:f>IF(I304="","",IF(I304=0,"Paid",IF(J304=0,"Current",IF(J304&lt;=30,"1-30 Days",IF(J304&lt;=60,"31-60 Days",IF(J304&lt;=90,"61-90 Days","90+ Days"))))))</x:f>
      </x:c>
      <x:c r="L304" s="76" t="str">
        <x:f>IF(A304="","",IF(I304=0,"Paid",IF(AND(E304&lt;&gt;"",TODAY()&gt;E304),"Overdue","Open")))</x:f>
      </x:c>
      <x:c r="M304" s="14"/>
      <x:c r="N304" s="14"/>
      <x:c r="O304" s="13"/>
      <x:c r="P304" s="13"/>
    </x:row>
    <x:row r="305">
      <x:c r="A305" s="13"/>
      <x:c r="B305" s="13"/>
      <x:c r="C305" s="76" t="str">
        <x:f>IF(B305="","",XLOOKUP(B305,'Lists &amp; COA'!$A$47:$A$145,'Lists &amp; COA'!$B$47:$B$145,"Customer not found"))</x:f>
      </x:c>
      <x:c r="D305" s="14"/>
      <x:c r="E305" s="14"/>
      <x:c r="F305" s="77"/>
      <x:c r="G305" s="78" t="str">
        <x:f>IF(A305="","",SUMIFS('Customer Payments'!$H$7:$H$506,'Customer Payments'!$E$7:$E$506,A305))</x:f>
      </x:c>
      <x:c r="H305" s="77"/>
      <x:c r="I305" s="78" t="str">
        <x:f>IF(F305="","",MAX(0,N(F305)-N(G305)-N(H305)))</x:f>
      </x:c>
      <x:c r="J305" s="76" t="str">
        <x:f>IF(A305="","",IF(OR(I305=0,E305=""),0,MAX(0,TODAY()-E305)))</x:f>
      </x:c>
      <x:c r="K305" s="76" t="str">
        <x:f>IF(I305="","",IF(I305=0,"Paid",IF(J305=0,"Current",IF(J305&lt;=30,"1-30 Days",IF(J305&lt;=60,"31-60 Days",IF(J305&lt;=90,"61-90 Days","90+ Days"))))))</x:f>
      </x:c>
      <x:c r="L305" s="76" t="str">
        <x:f>IF(A305="","",IF(I305=0,"Paid",IF(AND(E305&lt;&gt;"",TODAY()&gt;E305),"Overdue","Open")))</x:f>
      </x:c>
      <x:c r="M305" s="14"/>
      <x:c r="N305" s="14"/>
      <x:c r="O305" s="13"/>
      <x:c r="P305" s="13"/>
    </x:row>
    <x:row r="306">
      <x:c r="A306" s="13"/>
      <x:c r="B306" s="13"/>
      <x:c r="C306" s="76" t="str">
        <x:f>IF(B306="","",XLOOKUP(B306,'Lists &amp; COA'!$A$47:$A$145,'Lists &amp; COA'!$B$47:$B$145,"Customer not found"))</x:f>
      </x:c>
      <x:c r="D306" s="14"/>
      <x:c r="E306" s="14"/>
      <x:c r="F306" s="77"/>
      <x:c r="G306" s="78" t="str">
        <x:f>IF(A306="","",SUMIFS('Customer Payments'!$H$7:$H$506,'Customer Payments'!$E$7:$E$506,A306))</x:f>
      </x:c>
      <x:c r="H306" s="77"/>
      <x:c r="I306" s="78" t="str">
        <x:f>IF(F306="","",MAX(0,N(F306)-N(G306)-N(H306)))</x:f>
      </x:c>
      <x:c r="J306" s="76" t="str">
        <x:f>IF(A306="","",IF(OR(I306=0,E306=""),0,MAX(0,TODAY()-E306)))</x:f>
      </x:c>
      <x:c r="K306" s="76" t="str">
        <x:f>IF(I306="","",IF(I306=0,"Paid",IF(J306=0,"Current",IF(J306&lt;=30,"1-30 Days",IF(J306&lt;=60,"31-60 Days",IF(J306&lt;=90,"61-90 Days","90+ Days"))))))</x:f>
      </x:c>
      <x:c r="L306" s="76" t="str">
        <x:f>IF(A306="","",IF(I306=0,"Paid",IF(AND(E306&lt;&gt;"",TODAY()&gt;E306),"Overdue","Open")))</x:f>
      </x:c>
      <x:c r="M306" s="14"/>
      <x:c r="N306" s="14"/>
      <x:c r="O306" s="13"/>
      <x:c r="P306" s="13"/>
    </x:row>
  </x:sheetData>
  <x:mergeCells>
    <x:mergeCell ref="A1:P2"/>
    <x:mergeCell ref="A3:P3"/>
  </x:mergeCells>
  <x:conditionalFormatting sqref="L7:L306">
    <x:cfRule type="containsText" dxfId="3" priority="1" operator="containsText" text="Overdue"/>
    <x:cfRule type="containsText" dxfId="4" priority="2" operator="containsText" text="Paid"/>
  </x:conditionalFormatting>
  <x:dataValidations count="1">
    <x:dataValidation type="list" sqref="O7:O306">
      <x:formula1>"Not Reviewed,In Progress,Waiting for Client,Ready to Update,Updated in QBO,Verified"</x:formula1>
    </x:dataValidation>
  </x:dataValidations>
  <x:pageMargins left="0.7" right="0.7" top="0.75" bottom="0.75" header="0.3" footer="0.3"/>
  <x:legacyDrawing xmlns:r="http://schemas.openxmlformats.org/officeDocument/2006/relationships" r:id="Ra52afea2d74c45c6"/>
  <x:tableParts count="1">
    <x:tablePart xmlns:r="http://schemas.openxmlformats.org/officeDocument/2006/relationships" r:id="R4ff7202741ba4048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5" hidden="0" customWidth="1"/>
    <x:col min="4" max="4" width="28" hidden="0" customWidth="1"/>
    <x:col min="5" max="5" width="16" hidden="0" customWidth="1"/>
    <x:col min="6" max="6" width="18" hidden="0" customWidth="1"/>
    <x:col min="7" max="7" width="22" hidden="0" customWidth="1"/>
    <x:col min="8" max="8" width="15" hidden="0" customWidth="1"/>
    <x:col min="9" max="9" width="15" hidden="0" customWidth="1"/>
    <x:col min="10" max="10" width="16" hidden="0" customWidth="1"/>
    <x:col min="11" max="11" width="22" hidden="0" customWidth="1"/>
    <x:col min="12" max="12" width="18" hidden="0" customWidth="1"/>
    <x:col min="13" max="13" width="18" hidden="0" customWidth="1"/>
    <x:col min="14" max="14" width="32" hidden="0" customWidth="1"/>
  </x:cols>
  <x:sheetData>
    <x:row r="1" ht="24" customHeight="1">
      <x:c r="A1" s="4" t="str">
        <x:v>CUSTOMER PAYMENTS &amp; BANK MATCHING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</x:row>
    <x:row r="6">
      <x:c r="A6" s="59" t="str">
        <x:v>Payment ID</x:v>
      </x:c>
      <x:c r="B6" s="60" t="str">
        <x:v>Date</x:v>
      </x:c>
      <x:c r="C6" s="60" t="str">
        <x:v>Customer ID</x:v>
      </x:c>
      <x:c r="D6" s="60" t="str">
        <x:v>Customer Name (XLOOKUP)</x:v>
      </x:c>
      <x:c r="E6" s="60" t="str">
        <x:v>Invoice #</x:v>
      </x:c>
      <x:c r="F6" s="60" t="str">
        <x:v>Payment Method</x:v>
      </x:c>
      <x:c r="G6" s="60" t="str">
        <x:v>Transaction Reference</x:v>
      </x:c>
      <x:c r="H6" s="60" t="str">
        <x:v>Gross Amount</x:v>
      </x:c>
      <x:c r="I6" s="60" t="str">
        <x:v>Processing Fee</x:v>
      </x:c>
      <x:c r="J6" s="60" t="str">
        <x:v>Net Deposit (Auto)</x:v>
      </x:c>
      <x:c r="K6" s="60" t="str">
        <x:v>Bank Account</x:v>
      </x:c>
      <x:c r="L6" s="60" t="str">
        <x:v>Matched to Bank?</x:v>
      </x:c>
      <x:c r="M6" s="60" t="str">
        <x:v>QBO Status</x:v>
      </x:c>
      <x:c r="N6" s="61" t="str">
        <x:v>Notes</x:v>
      </x:c>
    </x:row>
    <x:row r="7">
      <x:c r="A7" s="13" t="str">
        <x:v>PAY-AR-001</x:v>
      </x:c>
      <x:c r="B7" s="14" t="n">
        <x:v>46061</x:v>
      </x:c>
      <x:c r="C7" s="13" t="str">
        <x:v>CUST-001</x:v>
      </x:c>
      <x:c r="D7" s="76" t="str">
        <x:f>IF(C7="","",XLOOKUP(C7,'Lists &amp; COA'!$A$47:$A$145,'Lists &amp; COA'!$B$47:$B$145,"Customer not found"))</x:f>
        <x:v>BrightNest Retail Co. (Fictional)</x:v>
      </x:c>
      <x:c r="E7" s="13" t="str">
        <x:v>INV-2601</x:v>
      </x:c>
      <x:c r="F7" s="13" t="str">
        <x:v>ACH</x:v>
      </x:c>
      <x:c r="G7" s="13" t="str">
        <x:v>AR-0208-2200</x:v>
      </x:c>
      <x:c r="H7" s="77" t="n">
        <x:v>2200</x:v>
      </x:c>
      <x:c r="I7" s="77" t="n">
        <x:v>0</x:v>
      </x:c>
      <x:c r="J7" s="78" t="n">
        <x:f>IF(H7="","",N(H7)-N(I7))</x:f>
        <x:v>2200</x:v>
      </x:c>
      <x:c r="K7" s="13" t="str">
        <x:v>Operating Checking</x:v>
      </x:c>
      <x:c r="L7" s="13" t="str">
        <x:v>Yes</x:v>
      </x:c>
      <x:c r="M7" s="13" t="str">
        <x:v>Updated in QBO</x:v>
      </x:c>
      <x:c r="N7" s="13" t="str">
        <x:v>Applied in full.</x:v>
      </x:c>
    </x:row>
    <x:row r="8">
      <x:c r="A8" s="13" t="str">
        <x:v>PAY-AR-002</x:v>
      </x:c>
      <x:c r="B8" s="14" t="n">
        <x:v>46093</x:v>
      </x:c>
      <x:c r="C8" s="13" t="str">
        <x:v>CUST-002</x:v>
      </x:c>
      <x:c r="D8" s="76" t="str">
        <x:f>IF(C8="","",XLOOKUP(C8,'Lists &amp; COA'!$A$47:$A$145,'Lists &amp; COA'!$B$47:$B$145,"Customer not found"))</x:f>
        <x:v>Harbor &amp; Home Boutique (Fictional)</x:v>
      </x:c>
      <x:c r="E8" s="13" t="str">
        <x:v>INV-2602</x:v>
      </x:c>
      <x:c r="F8" s="13" t="str">
        <x:v>ACH</x:v>
      </x:c>
      <x:c r="G8" s="13" t="str">
        <x:v>AR-0312-3150</x:v>
      </x:c>
      <x:c r="H8" s="77" t="n">
        <x:v>3150</x:v>
      </x:c>
      <x:c r="I8" s="77" t="n">
        <x:v>0</x:v>
      </x:c>
      <x:c r="J8" s="78" t="n">
        <x:f>IF(H8="","",N(H8)-N(I8))</x:f>
        <x:v>3150</x:v>
      </x:c>
      <x:c r="K8" s="13" t="str">
        <x:v>Operating Checking</x:v>
      </x:c>
      <x:c r="L8" s="13" t="str">
        <x:v>Yes</x:v>
      </x:c>
      <x:c r="M8" s="13" t="str">
        <x:v>Updated in QBO</x:v>
      </x:c>
      <x:c r="N8" s="13" t="str">
        <x:v>Applied in full.</x:v>
      </x:c>
    </x:row>
    <x:row r="9">
      <x:c r="A9" s="13"/>
      <x:c r="B9" s="14"/>
      <x:c r="C9" s="13"/>
      <x:c r="D9" s="76" t="str">
        <x:f>IF(C9="","",XLOOKUP(C9,'Lists &amp; COA'!$A$47:$A$145,'Lists &amp; COA'!$B$47:$B$145,"Customer not found"))</x:f>
      </x:c>
      <x:c r="E9" s="13"/>
      <x:c r="F9" s="13"/>
      <x:c r="G9" s="13"/>
      <x:c r="H9" s="77"/>
      <x:c r="I9" s="77"/>
      <x:c r="J9" s="78" t="str">
        <x:f>IF(H9="","",N(H9)-N(I9))</x:f>
      </x:c>
      <x:c r="K9" s="13"/>
      <x:c r="L9" s="13"/>
      <x:c r="M9" s="13"/>
      <x:c r="N9" s="13"/>
    </x:row>
    <x:row r="10">
      <x:c r="A10" s="13"/>
      <x:c r="B10" s="14"/>
      <x:c r="C10" s="13"/>
      <x:c r="D10" s="76" t="str">
        <x:f>IF(C10="","",XLOOKUP(C10,'Lists &amp; COA'!$A$47:$A$145,'Lists &amp; COA'!$B$47:$B$145,"Customer not found"))</x:f>
      </x:c>
      <x:c r="E10" s="13"/>
      <x:c r="F10" s="13"/>
      <x:c r="G10" s="13"/>
      <x:c r="H10" s="77"/>
      <x:c r="I10" s="77"/>
      <x:c r="J10" s="78" t="str">
        <x:f>IF(H10="","",N(H10)-N(I10))</x:f>
      </x:c>
      <x:c r="K10" s="13"/>
      <x:c r="L10" s="13"/>
      <x:c r="M10" s="13"/>
      <x:c r="N10" s="13"/>
    </x:row>
    <x:row r="11">
      <x:c r="A11" s="13"/>
      <x:c r="B11" s="14"/>
      <x:c r="C11" s="13"/>
      <x:c r="D11" s="76" t="str">
        <x:f>IF(C11="","",XLOOKUP(C11,'Lists &amp; COA'!$A$47:$A$145,'Lists &amp; COA'!$B$47:$B$145,"Customer not found"))</x:f>
      </x:c>
      <x:c r="E11" s="13"/>
      <x:c r="F11" s="13"/>
      <x:c r="G11" s="13"/>
      <x:c r="H11" s="77"/>
      <x:c r="I11" s="77"/>
      <x:c r="J11" s="78" t="str">
        <x:f>IF(H11="","",N(H11)-N(I11))</x:f>
      </x:c>
      <x:c r="K11" s="13"/>
      <x:c r="L11" s="13"/>
      <x:c r="M11" s="13"/>
      <x:c r="N11" s="13"/>
    </x:row>
    <x:row r="12">
      <x:c r="A12" s="13"/>
      <x:c r="B12" s="14"/>
      <x:c r="C12" s="13"/>
      <x:c r="D12" s="76" t="str">
        <x:f>IF(C12="","",XLOOKUP(C12,'Lists &amp; COA'!$A$47:$A$145,'Lists &amp; COA'!$B$47:$B$145,"Customer not found"))</x:f>
      </x:c>
      <x:c r="E12" s="13"/>
      <x:c r="F12" s="13"/>
      <x:c r="G12" s="13"/>
      <x:c r="H12" s="77"/>
      <x:c r="I12" s="77"/>
      <x:c r="J12" s="78" t="str">
        <x:f>IF(H12="","",N(H12)-N(I12))</x:f>
      </x:c>
      <x:c r="K12" s="13"/>
      <x:c r="L12" s="13"/>
      <x:c r="M12" s="13"/>
      <x:c r="N12" s="13"/>
    </x:row>
    <x:row r="13">
      <x:c r="A13" s="13"/>
      <x:c r="B13" s="14"/>
      <x:c r="C13" s="13"/>
      <x:c r="D13" s="76" t="str">
        <x:f>IF(C13="","",XLOOKUP(C13,'Lists &amp; COA'!$A$47:$A$145,'Lists &amp; COA'!$B$47:$B$145,"Customer not found"))</x:f>
      </x:c>
      <x:c r="E13" s="13"/>
      <x:c r="F13" s="13"/>
      <x:c r="G13" s="13"/>
      <x:c r="H13" s="77"/>
      <x:c r="I13" s="77"/>
      <x:c r="J13" s="78" t="str">
        <x:f>IF(H13="","",N(H13)-N(I13))</x:f>
      </x:c>
      <x:c r="K13" s="13"/>
      <x:c r="L13" s="13"/>
      <x:c r="M13" s="13"/>
      <x:c r="N13" s="13"/>
    </x:row>
    <x:row r="14">
      <x:c r="A14" s="13"/>
      <x:c r="B14" s="14"/>
      <x:c r="C14" s="13"/>
      <x:c r="D14" s="76" t="str">
        <x:f>IF(C14="","",XLOOKUP(C14,'Lists &amp; COA'!$A$47:$A$145,'Lists &amp; COA'!$B$47:$B$145,"Customer not found"))</x:f>
      </x:c>
      <x:c r="E14" s="13"/>
      <x:c r="F14" s="13"/>
      <x:c r="G14" s="13"/>
      <x:c r="H14" s="77"/>
      <x:c r="I14" s="77"/>
      <x:c r="J14" s="78" t="str">
        <x:f>IF(H14="","",N(H14)-N(I14))</x:f>
      </x:c>
      <x:c r="K14" s="13"/>
      <x:c r="L14" s="13"/>
      <x:c r="M14" s="13"/>
      <x:c r="N14" s="13"/>
    </x:row>
    <x:row r="15">
      <x:c r="A15" s="13"/>
      <x:c r="B15" s="14"/>
      <x:c r="C15" s="13"/>
      <x:c r="D15" s="76" t="str">
        <x:f>IF(C15="","",XLOOKUP(C15,'Lists &amp; COA'!$A$47:$A$145,'Lists &amp; COA'!$B$47:$B$145,"Customer not found"))</x:f>
      </x:c>
      <x:c r="E15" s="13"/>
      <x:c r="F15" s="13"/>
      <x:c r="G15" s="13"/>
      <x:c r="H15" s="77"/>
      <x:c r="I15" s="77"/>
      <x:c r="J15" s="78" t="str">
        <x:f>IF(H15="","",N(H15)-N(I15))</x:f>
      </x:c>
      <x:c r="K15" s="13"/>
      <x:c r="L15" s="13"/>
      <x:c r="M15" s="13"/>
      <x:c r="N15" s="13"/>
    </x:row>
    <x:row r="16">
      <x:c r="A16" s="13"/>
      <x:c r="B16" s="14"/>
      <x:c r="C16" s="13"/>
      <x:c r="D16" s="76" t="str">
        <x:f>IF(C16="","",XLOOKUP(C16,'Lists &amp; COA'!$A$47:$A$145,'Lists &amp; COA'!$B$47:$B$145,"Customer not found"))</x:f>
      </x:c>
      <x:c r="E16" s="13"/>
      <x:c r="F16" s="13"/>
      <x:c r="G16" s="13"/>
      <x:c r="H16" s="77"/>
      <x:c r="I16" s="77"/>
      <x:c r="J16" s="78" t="str">
        <x:f>IF(H16="","",N(H16)-N(I16))</x:f>
      </x:c>
      <x:c r="K16" s="13"/>
      <x:c r="L16" s="13"/>
      <x:c r="M16" s="13"/>
      <x:c r="N16" s="13"/>
    </x:row>
    <x:row r="17">
      <x:c r="A17" s="13"/>
      <x:c r="B17" s="14"/>
      <x:c r="C17" s="13"/>
      <x:c r="D17" s="76" t="str">
        <x:f>IF(C17="","",XLOOKUP(C17,'Lists &amp; COA'!$A$47:$A$145,'Lists &amp; COA'!$B$47:$B$145,"Customer not found"))</x:f>
      </x:c>
      <x:c r="E17" s="13"/>
      <x:c r="F17" s="13"/>
      <x:c r="G17" s="13"/>
      <x:c r="H17" s="77"/>
      <x:c r="I17" s="77"/>
      <x:c r="J17" s="78" t="str">
        <x:f>IF(H17="","",N(H17)-N(I17))</x:f>
      </x:c>
      <x:c r="K17" s="13"/>
      <x:c r="L17" s="13"/>
      <x:c r="M17" s="13"/>
      <x:c r="N17" s="13"/>
    </x:row>
    <x:row r="18">
      <x:c r="A18" s="13"/>
      <x:c r="B18" s="14"/>
      <x:c r="C18" s="13"/>
      <x:c r="D18" s="76" t="str">
        <x:f>IF(C18="","",XLOOKUP(C18,'Lists &amp; COA'!$A$47:$A$145,'Lists &amp; COA'!$B$47:$B$145,"Customer not found"))</x:f>
      </x:c>
      <x:c r="E18" s="13"/>
      <x:c r="F18" s="13"/>
      <x:c r="G18" s="13"/>
      <x:c r="H18" s="77"/>
      <x:c r="I18" s="77"/>
      <x:c r="J18" s="78" t="str">
        <x:f>IF(H18="","",N(H18)-N(I18))</x:f>
      </x:c>
      <x:c r="K18" s="13"/>
      <x:c r="L18" s="13"/>
      <x:c r="M18" s="13"/>
      <x:c r="N18" s="13"/>
    </x:row>
    <x:row r="19">
      <x:c r="A19" s="13"/>
      <x:c r="B19" s="14"/>
      <x:c r="C19" s="13"/>
      <x:c r="D19" s="76" t="str">
        <x:f>IF(C19="","",XLOOKUP(C19,'Lists &amp; COA'!$A$47:$A$145,'Lists &amp; COA'!$B$47:$B$145,"Customer not found"))</x:f>
      </x:c>
      <x:c r="E19" s="13"/>
      <x:c r="F19" s="13"/>
      <x:c r="G19" s="13"/>
      <x:c r="H19" s="77"/>
      <x:c r="I19" s="77"/>
      <x:c r="J19" s="78" t="str">
        <x:f>IF(H19="","",N(H19)-N(I19))</x:f>
      </x:c>
      <x:c r="K19" s="13"/>
      <x:c r="L19" s="13"/>
      <x:c r="M19" s="13"/>
      <x:c r="N19" s="13"/>
    </x:row>
    <x:row r="20">
      <x:c r="A20" s="13"/>
      <x:c r="B20" s="14"/>
      <x:c r="C20" s="13"/>
      <x:c r="D20" s="76" t="str">
        <x:f>IF(C20="","",XLOOKUP(C20,'Lists &amp; COA'!$A$47:$A$145,'Lists &amp; COA'!$B$47:$B$145,"Customer not found"))</x:f>
      </x:c>
      <x:c r="E20" s="13"/>
      <x:c r="F20" s="13"/>
      <x:c r="G20" s="13"/>
      <x:c r="H20" s="77"/>
      <x:c r="I20" s="77"/>
      <x:c r="J20" s="78" t="str">
        <x:f>IF(H20="","",N(H20)-N(I20))</x:f>
      </x:c>
      <x:c r="K20" s="13"/>
      <x:c r="L20" s="13"/>
      <x:c r="M20" s="13"/>
      <x:c r="N20" s="13"/>
    </x:row>
    <x:row r="21">
      <x:c r="A21" s="13"/>
      <x:c r="B21" s="14"/>
      <x:c r="C21" s="13"/>
      <x:c r="D21" s="76" t="str">
        <x:f>IF(C21="","",XLOOKUP(C21,'Lists &amp; COA'!$A$47:$A$145,'Lists &amp; COA'!$B$47:$B$145,"Customer not found"))</x:f>
      </x:c>
      <x:c r="E21" s="13"/>
      <x:c r="F21" s="13"/>
      <x:c r="G21" s="13"/>
      <x:c r="H21" s="77"/>
      <x:c r="I21" s="77"/>
      <x:c r="J21" s="78" t="str">
        <x:f>IF(H21="","",N(H21)-N(I21))</x:f>
      </x:c>
      <x:c r="K21" s="13"/>
      <x:c r="L21" s="13"/>
      <x:c r="M21" s="13"/>
      <x:c r="N21" s="13"/>
    </x:row>
    <x:row r="22">
      <x:c r="A22" s="13"/>
      <x:c r="B22" s="14"/>
      <x:c r="C22" s="13"/>
      <x:c r="D22" s="76" t="str">
        <x:f>IF(C22="","",XLOOKUP(C22,'Lists &amp; COA'!$A$47:$A$145,'Lists &amp; COA'!$B$47:$B$145,"Customer not found"))</x:f>
      </x:c>
      <x:c r="E22" s="13"/>
      <x:c r="F22" s="13"/>
      <x:c r="G22" s="13"/>
      <x:c r="H22" s="77"/>
      <x:c r="I22" s="77"/>
      <x:c r="J22" s="78" t="str">
        <x:f>IF(H22="","",N(H22)-N(I22))</x:f>
      </x:c>
      <x:c r="K22" s="13"/>
      <x:c r="L22" s="13"/>
      <x:c r="M22" s="13"/>
      <x:c r="N22" s="13"/>
    </x:row>
    <x:row r="23">
      <x:c r="A23" s="13"/>
      <x:c r="B23" s="14"/>
      <x:c r="C23" s="13"/>
      <x:c r="D23" s="76" t="str">
        <x:f>IF(C23="","",XLOOKUP(C23,'Lists &amp; COA'!$A$47:$A$145,'Lists &amp; COA'!$B$47:$B$145,"Customer not found"))</x:f>
      </x:c>
      <x:c r="E23" s="13"/>
      <x:c r="F23" s="13"/>
      <x:c r="G23" s="13"/>
      <x:c r="H23" s="77"/>
      <x:c r="I23" s="77"/>
      <x:c r="J23" s="78" t="str">
        <x:f>IF(H23="","",N(H23)-N(I23))</x:f>
      </x:c>
      <x:c r="K23" s="13"/>
      <x:c r="L23" s="13"/>
      <x:c r="M23" s="13"/>
      <x:c r="N23" s="13"/>
    </x:row>
    <x:row r="24">
      <x:c r="A24" s="13"/>
      <x:c r="B24" s="14"/>
      <x:c r="C24" s="13"/>
      <x:c r="D24" s="76" t="str">
        <x:f>IF(C24="","",XLOOKUP(C24,'Lists &amp; COA'!$A$47:$A$145,'Lists &amp; COA'!$B$47:$B$145,"Customer not found"))</x:f>
      </x:c>
      <x:c r="E24" s="13"/>
      <x:c r="F24" s="13"/>
      <x:c r="G24" s="13"/>
      <x:c r="H24" s="77"/>
      <x:c r="I24" s="77"/>
      <x:c r="J24" s="78" t="str">
        <x:f>IF(H24="","",N(H24)-N(I24))</x:f>
      </x:c>
      <x:c r="K24" s="13"/>
      <x:c r="L24" s="13"/>
      <x:c r="M24" s="13"/>
      <x:c r="N24" s="13"/>
    </x:row>
    <x:row r="25">
      <x:c r="A25" s="13"/>
      <x:c r="B25" s="14"/>
      <x:c r="C25" s="13"/>
      <x:c r="D25" s="76" t="str">
        <x:f>IF(C25="","",XLOOKUP(C25,'Lists &amp; COA'!$A$47:$A$145,'Lists &amp; COA'!$B$47:$B$145,"Customer not found"))</x:f>
      </x:c>
      <x:c r="E25" s="13"/>
      <x:c r="F25" s="13"/>
      <x:c r="G25" s="13"/>
      <x:c r="H25" s="77"/>
      <x:c r="I25" s="77"/>
      <x:c r="J25" s="78" t="str">
        <x:f>IF(H25="","",N(H25)-N(I25))</x:f>
      </x:c>
      <x:c r="K25" s="13"/>
      <x:c r="L25" s="13"/>
      <x:c r="M25" s="13"/>
      <x:c r="N25" s="13"/>
    </x:row>
    <x:row r="26">
      <x:c r="A26" s="13"/>
      <x:c r="B26" s="14"/>
      <x:c r="C26" s="13"/>
      <x:c r="D26" s="76" t="str">
        <x:f>IF(C26="","",XLOOKUP(C26,'Lists &amp; COA'!$A$47:$A$145,'Lists &amp; COA'!$B$47:$B$145,"Customer not found"))</x:f>
      </x:c>
      <x:c r="E26" s="13"/>
      <x:c r="F26" s="13"/>
      <x:c r="G26" s="13"/>
      <x:c r="H26" s="77"/>
      <x:c r="I26" s="77"/>
      <x:c r="J26" s="78" t="str">
        <x:f>IF(H26="","",N(H26)-N(I26))</x:f>
      </x:c>
      <x:c r="K26" s="13"/>
      <x:c r="L26" s="13"/>
      <x:c r="M26" s="13"/>
      <x:c r="N26" s="13"/>
    </x:row>
    <x:row r="27">
      <x:c r="A27" s="13"/>
      <x:c r="B27" s="14"/>
      <x:c r="C27" s="13"/>
      <x:c r="D27" s="76" t="str">
        <x:f>IF(C27="","",XLOOKUP(C27,'Lists &amp; COA'!$A$47:$A$145,'Lists &amp; COA'!$B$47:$B$145,"Customer not found"))</x:f>
      </x:c>
      <x:c r="E27" s="13"/>
      <x:c r="F27" s="13"/>
      <x:c r="G27" s="13"/>
      <x:c r="H27" s="77"/>
      <x:c r="I27" s="77"/>
      <x:c r="J27" s="78" t="str">
        <x:f>IF(H27="","",N(H27)-N(I27))</x:f>
      </x:c>
      <x:c r="K27" s="13"/>
      <x:c r="L27" s="13"/>
      <x:c r="M27" s="13"/>
      <x:c r="N27" s="13"/>
    </x:row>
    <x:row r="28">
      <x:c r="A28" s="13"/>
      <x:c r="B28" s="14"/>
      <x:c r="C28" s="13"/>
      <x:c r="D28" s="76" t="str">
        <x:f>IF(C28="","",XLOOKUP(C28,'Lists &amp; COA'!$A$47:$A$145,'Lists &amp; COA'!$B$47:$B$145,"Customer not found"))</x:f>
      </x:c>
      <x:c r="E28" s="13"/>
      <x:c r="F28" s="13"/>
      <x:c r="G28" s="13"/>
      <x:c r="H28" s="77"/>
      <x:c r="I28" s="77"/>
      <x:c r="J28" s="78" t="str">
        <x:f>IF(H28="","",N(H28)-N(I28))</x:f>
      </x:c>
      <x:c r="K28" s="13"/>
      <x:c r="L28" s="13"/>
      <x:c r="M28" s="13"/>
      <x:c r="N28" s="13"/>
    </x:row>
    <x:row r="29">
      <x:c r="A29" s="13"/>
      <x:c r="B29" s="14"/>
      <x:c r="C29" s="13"/>
      <x:c r="D29" s="76" t="str">
        <x:f>IF(C29="","",XLOOKUP(C29,'Lists &amp; COA'!$A$47:$A$145,'Lists &amp; COA'!$B$47:$B$145,"Customer not found"))</x:f>
      </x:c>
      <x:c r="E29" s="13"/>
      <x:c r="F29" s="13"/>
      <x:c r="G29" s="13"/>
      <x:c r="H29" s="77"/>
      <x:c r="I29" s="77"/>
      <x:c r="J29" s="78" t="str">
        <x:f>IF(H29="","",N(H29)-N(I29))</x:f>
      </x:c>
      <x:c r="K29" s="13"/>
      <x:c r="L29" s="13"/>
      <x:c r="M29" s="13"/>
      <x:c r="N29" s="13"/>
    </x:row>
    <x:row r="30">
      <x:c r="A30" s="13"/>
      <x:c r="B30" s="14"/>
      <x:c r="C30" s="13"/>
      <x:c r="D30" s="76" t="str">
        <x:f>IF(C30="","",XLOOKUP(C30,'Lists &amp; COA'!$A$47:$A$145,'Lists &amp; COA'!$B$47:$B$145,"Customer not found"))</x:f>
      </x:c>
      <x:c r="E30" s="13"/>
      <x:c r="F30" s="13"/>
      <x:c r="G30" s="13"/>
      <x:c r="H30" s="77"/>
      <x:c r="I30" s="77"/>
      <x:c r="J30" s="78" t="str">
        <x:f>IF(H30="","",N(H30)-N(I30))</x:f>
      </x:c>
      <x:c r="K30" s="13"/>
      <x:c r="L30" s="13"/>
      <x:c r="M30" s="13"/>
      <x:c r="N30" s="13"/>
    </x:row>
    <x:row r="31">
      <x:c r="A31" s="13"/>
      <x:c r="B31" s="14"/>
      <x:c r="C31" s="13"/>
      <x:c r="D31" s="76" t="str">
        <x:f>IF(C31="","",XLOOKUP(C31,'Lists &amp; COA'!$A$47:$A$145,'Lists &amp; COA'!$B$47:$B$145,"Customer not found"))</x:f>
      </x:c>
      <x:c r="E31" s="13"/>
      <x:c r="F31" s="13"/>
      <x:c r="G31" s="13"/>
      <x:c r="H31" s="77"/>
      <x:c r="I31" s="77"/>
      <x:c r="J31" s="78" t="str">
        <x:f>IF(H31="","",N(H31)-N(I31))</x:f>
      </x:c>
      <x:c r="K31" s="13"/>
      <x:c r="L31" s="13"/>
      <x:c r="M31" s="13"/>
      <x:c r="N31" s="13"/>
    </x:row>
    <x:row r="32">
      <x:c r="A32" s="13"/>
      <x:c r="B32" s="14"/>
      <x:c r="C32" s="13"/>
      <x:c r="D32" s="76" t="str">
        <x:f>IF(C32="","",XLOOKUP(C32,'Lists &amp; COA'!$A$47:$A$145,'Lists &amp; COA'!$B$47:$B$145,"Customer not found"))</x:f>
      </x:c>
      <x:c r="E32" s="13"/>
      <x:c r="F32" s="13"/>
      <x:c r="G32" s="13"/>
      <x:c r="H32" s="77"/>
      <x:c r="I32" s="77"/>
      <x:c r="J32" s="78" t="str">
        <x:f>IF(H32="","",N(H32)-N(I32))</x:f>
      </x:c>
      <x:c r="K32" s="13"/>
      <x:c r="L32" s="13"/>
      <x:c r="M32" s="13"/>
      <x:c r="N32" s="13"/>
    </x:row>
    <x:row r="33">
      <x:c r="A33" s="13"/>
      <x:c r="B33" s="14"/>
      <x:c r="C33" s="13"/>
      <x:c r="D33" s="76" t="str">
        <x:f>IF(C33="","",XLOOKUP(C33,'Lists &amp; COA'!$A$47:$A$145,'Lists &amp; COA'!$B$47:$B$145,"Customer not found"))</x:f>
      </x:c>
      <x:c r="E33" s="13"/>
      <x:c r="F33" s="13"/>
      <x:c r="G33" s="13"/>
      <x:c r="H33" s="77"/>
      <x:c r="I33" s="77"/>
      <x:c r="J33" s="78" t="str">
        <x:f>IF(H33="","",N(H33)-N(I33))</x:f>
      </x:c>
      <x:c r="K33" s="13"/>
      <x:c r="L33" s="13"/>
      <x:c r="M33" s="13"/>
      <x:c r="N33" s="13"/>
    </x:row>
    <x:row r="34">
      <x:c r="A34" s="13"/>
      <x:c r="B34" s="14"/>
      <x:c r="C34" s="13"/>
      <x:c r="D34" s="76" t="str">
        <x:f>IF(C34="","",XLOOKUP(C34,'Lists &amp; COA'!$A$47:$A$145,'Lists &amp; COA'!$B$47:$B$145,"Customer not found"))</x:f>
      </x:c>
      <x:c r="E34" s="13"/>
      <x:c r="F34" s="13"/>
      <x:c r="G34" s="13"/>
      <x:c r="H34" s="77"/>
      <x:c r="I34" s="77"/>
      <x:c r="J34" s="78" t="str">
        <x:f>IF(H34="","",N(H34)-N(I34))</x:f>
      </x:c>
      <x:c r="K34" s="13"/>
      <x:c r="L34" s="13"/>
      <x:c r="M34" s="13"/>
      <x:c r="N34" s="13"/>
    </x:row>
    <x:row r="35">
      <x:c r="A35" s="13"/>
      <x:c r="B35" s="14"/>
      <x:c r="C35" s="13"/>
      <x:c r="D35" s="76" t="str">
        <x:f>IF(C35="","",XLOOKUP(C35,'Lists &amp; COA'!$A$47:$A$145,'Lists &amp; COA'!$B$47:$B$145,"Customer not found"))</x:f>
      </x:c>
      <x:c r="E35" s="13"/>
      <x:c r="F35" s="13"/>
      <x:c r="G35" s="13"/>
      <x:c r="H35" s="77"/>
      <x:c r="I35" s="77"/>
      <x:c r="J35" s="78" t="str">
        <x:f>IF(H35="","",N(H35)-N(I35))</x:f>
      </x:c>
      <x:c r="K35" s="13"/>
      <x:c r="L35" s="13"/>
      <x:c r="M35" s="13"/>
      <x:c r="N35" s="13"/>
    </x:row>
    <x:row r="36">
      <x:c r="A36" s="13"/>
      <x:c r="B36" s="14"/>
      <x:c r="C36" s="13"/>
      <x:c r="D36" s="76" t="str">
        <x:f>IF(C36="","",XLOOKUP(C36,'Lists &amp; COA'!$A$47:$A$145,'Lists &amp; COA'!$B$47:$B$145,"Customer not found"))</x:f>
      </x:c>
      <x:c r="E36" s="13"/>
      <x:c r="F36" s="13"/>
      <x:c r="G36" s="13"/>
      <x:c r="H36" s="77"/>
      <x:c r="I36" s="77"/>
      <x:c r="J36" s="78" t="str">
        <x:f>IF(H36="","",N(H36)-N(I36))</x:f>
      </x:c>
      <x:c r="K36" s="13"/>
      <x:c r="L36" s="13"/>
      <x:c r="M36" s="13"/>
      <x:c r="N36" s="13"/>
    </x:row>
    <x:row r="37">
      <x:c r="A37" s="13"/>
      <x:c r="B37" s="14"/>
      <x:c r="C37" s="13"/>
      <x:c r="D37" s="76" t="str">
        <x:f>IF(C37="","",XLOOKUP(C37,'Lists &amp; COA'!$A$47:$A$145,'Lists &amp; COA'!$B$47:$B$145,"Customer not found"))</x:f>
      </x:c>
      <x:c r="E37" s="13"/>
      <x:c r="F37" s="13"/>
      <x:c r="G37" s="13"/>
      <x:c r="H37" s="77"/>
      <x:c r="I37" s="77"/>
      <x:c r="J37" s="78" t="str">
        <x:f>IF(H37="","",N(H37)-N(I37))</x:f>
      </x:c>
      <x:c r="K37" s="13"/>
      <x:c r="L37" s="13"/>
      <x:c r="M37" s="13"/>
      <x:c r="N37" s="13"/>
    </x:row>
    <x:row r="38">
      <x:c r="A38" s="13"/>
      <x:c r="B38" s="14"/>
      <x:c r="C38" s="13"/>
      <x:c r="D38" s="76" t="str">
        <x:f>IF(C38="","",XLOOKUP(C38,'Lists &amp; COA'!$A$47:$A$145,'Lists &amp; COA'!$B$47:$B$145,"Customer not found"))</x:f>
      </x:c>
      <x:c r="E38" s="13"/>
      <x:c r="F38" s="13"/>
      <x:c r="G38" s="13"/>
      <x:c r="H38" s="77"/>
      <x:c r="I38" s="77"/>
      <x:c r="J38" s="78" t="str">
        <x:f>IF(H38="","",N(H38)-N(I38))</x:f>
      </x:c>
      <x:c r="K38" s="13"/>
      <x:c r="L38" s="13"/>
      <x:c r="M38" s="13"/>
      <x:c r="N38" s="13"/>
    </x:row>
    <x:row r="39">
      <x:c r="A39" s="13"/>
      <x:c r="B39" s="14"/>
      <x:c r="C39" s="13"/>
      <x:c r="D39" s="76" t="str">
        <x:f>IF(C39="","",XLOOKUP(C39,'Lists &amp; COA'!$A$47:$A$145,'Lists &amp; COA'!$B$47:$B$145,"Customer not found"))</x:f>
      </x:c>
      <x:c r="E39" s="13"/>
      <x:c r="F39" s="13"/>
      <x:c r="G39" s="13"/>
      <x:c r="H39" s="77"/>
      <x:c r="I39" s="77"/>
      <x:c r="J39" s="78" t="str">
        <x:f>IF(H39="","",N(H39)-N(I39))</x:f>
      </x:c>
      <x:c r="K39" s="13"/>
      <x:c r="L39" s="13"/>
      <x:c r="M39" s="13"/>
      <x:c r="N39" s="13"/>
    </x:row>
    <x:row r="40">
      <x:c r="A40" s="13"/>
      <x:c r="B40" s="14"/>
      <x:c r="C40" s="13"/>
      <x:c r="D40" s="76" t="str">
        <x:f>IF(C40="","",XLOOKUP(C40,'Lists &amp; COA'!$A$47:$A$145,'Lists &amp; COA'!$B$47:$B$145,"Customer not found"))</x:f>
      </x:c>
      <x:c r="E40" s="13"/>
      <x:c r="F40" s="13"/>
      <x:c r="G40" s="13"/>
      <x:c r="H40" s="77"/>
      <x:c r="I40" s="77"/>
      <x:c r="J40" s="78" t="str">
        <x:f>IF(H40="","",N(H40)-N(I40))</x:f>
      </x:c>
      <x:c r="K40" s="13"/>
      <x:c r="L40" s="13"/>
      <x:c r="M40" s="13"/>
      <x:c r="N40" s="13"/>
    </x:row>
    <x:row r="41">
      <x:c r="A41" s="13"/>
      <x:c r="B41" s="14"/>
      <x:c r="C41" s="13"/>
      <x:c r="D41" s="76" t="str">
        <x:f>IF(C41="","",XLOOKUP(C41,'Lists &amp; COA'!$A$47:$A$145,'Lists &amp; COA'!$B$47:$B$145,"Customer not found"))</x:f>
      </x:c>
      <x:c r="E41" s="13"/>
      <x:c r="F41" s="13"/>
      <x:c r="G41" s="13"/>
      <x:c r="H41" s="77"/>
      <x:c r="I41" s="77"/>
      <x:c r="J41" s="78" t="str">
        <x:f>IF(H41="","",N(H41)-N(I41))</x:f>
      </x:c>
      <x:c r="K41" s="13"/>
      <x:c r="L41" s="13"/>
      <x:c r="M41" s="13"/>
      <x:c r="N41" s="13"/>
    </x:row>
    <x:row r="42">
      <x:c r="A42" s="13"/>
      <x:c r="B42" s="14"/>
      <x:c r="C42" s="13"/>
      <x:c r="D42" s="76" t="str">
        <x:f>IF(C42="","",XLOOKUP(C42,'Lists &amp; COA'!$A$47:$A$145,'Lists &amp; COA'!$B$47:$B$145,"Customer not found"))</x:f>
      </x:c>
      <x:c r="E42" s="13"/>
      <x:c r="F42" s="13"/>
      <x:c r="G42" s="13"/>
      <x:c r="H42" s="77"/>
      <x:c r="I42" s="77"/>
      <x:c r="J42" s="78" t="str">
        <x:f>IF(H42="","",N(H42)-N(I42))</x:f>
      </x:c>
      <x:c r="K42" s="13"/>
      <x:c r="L42" s="13"/>
      <x:c r="M42" s="13"/>
      <x:c r="N42" s="13"/>
    </x:row>
    <x:row r="43">
      <x:c r="A43" s="13"/>
      <x:c r="B43" s="14"/>
      <x:c r="C43" s="13"/>
      <x:c r="D43" s="76" t="str">
        <x:f>IF(C43="","",XLOOKUP(C43,'Lists &amp; COA'!$A$47:$A$145,'Lists &amp; COA'!$B$47:$B$145,"Customer not found"))</x:f>
      </x:c>
      <x:c r="E43" s="13"/>
      <x:c r="F43" s="13"/>
      <x:c r="G43" s="13"/>
      <x:c r="H43" s="77"/>
      <x:c r="I43" s="77"/>
      <x:c r="J43" s="78" t="str">
        <x:f>IF(H43="","",N(H43)-N(I43))</x:f>
      </x:c>
      <x:c r="K43" s="13"/>
      <x:c r="L43" s="13"/>
      <x:c r="M43" s="13"/>
      <x:c r="N43" s="13"/>
    </x:row>
    <x:row r="44">
      <x:c r="A44" s="13"/>
      <x:c r="B44" s="14"/>
      <x:c r="C44" s="13"/>
      <x:c r="D44" s="76" t="str">
        <x:f>IF(C44="","",XLOOKUP(C44,'Lists &amp; COA'!$A$47:$A$145,'Lists &amp; COA'!$B$47:$B$145,"Customer not found"))</x:f>
      </x:c>
      <x:c r="E44" s="13"/>
      <x:c r="F44" s="13"/>
      <x:c r="G44" s="13"/>
      <x:c r="H44" s="77"/>
      <x:c r="I44" s="77"/>
      <x:c r="J44" s="78" t="str">
        <x:f>IF(H44="","",N(H44)-N(I44))</x:f>
      </x:c>
      <x:c r="K44" s="13"/>
      <x:c r="L44" s="13"/>
      <x:c r="M44" s="13"/>
      <x:c r="N44" s="13"/>
    </x:row>
    <x:row r="45">
      <x:c r="A45" s="13"/>
      <x:c r="B45" s="14"/>
      <x:c r="C45" s="13"/>
      <x:c r="D45" s="76" t="str">
        <x:f>IF(C45="","",XLOOKUP(C45,'Lists &amp; COA'!$A$47:$A$145,'Lists &amp; COA'!$B$47:$B$145,"Customer not found"))</x:f>
      </x:c>
      <x:c r="E45" s="13"/>
      <x:c r="F45" s="13"/>
      <x:c r="G45" s="13"/>
      <x:c r="H45" s="77"/>
      <x:c r="I45" s="77"/>
      <x:c r="J45" s="78" t="str">
        <x:f>IF(H45="","",N(H45)-N(I45))</x:f>
      </x:c>
      <x:c r="K45" s="13"/>
      <x:c r="L45" s="13"/>
      <x:c r="M45" s="13"/>
      <x:c r="N45" s="13"/>
    </x:row>
    <x:row r="46">
      <x:c r="A46" s="13"/>
      <x:c r="B46" s="14"/>
      <x:c r="C46" s="13"/>
      <x:c r="D46" s="76" t="str">
        <x:f>IF(C46="","",XLOOKUP(C46,'Lists &amp; COA'!$A$47:$A$145,'Lists &amp; COA'!$B$47:$B$145,"Customer not found"))</x:f>
      </x:c>
      <x:c r="E46" s="13"/>
      <x:c r="F46" s="13"/>
      <x:c r="G46" s="13"/>
      <x:c r="H46" s="77"/>
      <x:c r="I46" s="77"/>
      <x:c r="J46" s="78" t="str">
        <x:f>IF(H46="","",N(H46)-N(I46))</x:f>
      </x:c>
      <x:c r="K46" s="13"/>
      <x:c r="L46" s="13"/>
      <x:c r="M46" s="13"/>
      <x:c r="N46" s="13"/>
    </x:row>
    <x:row r="47">
      <x:c r="A47" s="13"/>
      <x:c r="B47" s="14"/>
      <x:c r="C47" s="13"/>
      <x:c r="D47" s="76" t="str">
        <x:f>IF(C47="","",XLOOKUP(C47,'Lists &amp; COA'!$A$47:$A$145,'Lists &amp; COA'!$B$47:$B$145,"Customer not found"))</x:f>
      </x:c>
      <x:c r="E47" s="13"/>
      <x:c r="F47" s="13"/>
      <x:c r="G47" s="13"/>
      <x:c r="H47" s="77"/>
      <x:c r="I47" s="77"/>
      <x:c r="J47" s="78" t="str">
        <x:f>IF(H47="","",N(H47)-N(I47))</x:f>
      </x:c>
      <x:c r="K47" s="13"/>
      <x:c r="L47" s="13"/>
      <x:c r="M47" s="13"/>
      <x:c r="N47" s="13"/>
    </x:row>
    <x:row r="48">
      <x:c r="A48" s="13"/>
      <x:c r="B48" s="14"/>
      <x:c r="C48" s="13"/>
      <x:c r="D48" s="76" t="str">
        <x:f>IF(C48="","",XLOOKUP(C48,'Lists &amp; COA'!$A$47:$A$145,'Lists &amp; COA'!$B$47:$B$145,"Customer not found"))</x:f>
      </x:c>
      <x:c r="E48" s="13"/>
      <x:c r="F48" s="13"/>
      <x:c r="G48" s="13"/>
      <x:c r="H48" s="77"/>
      <x:c r="I48" s="77"/>
      <x:c r="J48" s="78" t="str">
        <x:f>IF(H48="","",N(H48)-N(I48))</x:f>
      </x:c>
      <x:c r="K48" s="13"/>
      <x:c r="L48" s="13"/>
      <x:c r="M48" s="13"/>
      <x:c r="N48" s="13"/>
    </x:row>
    <x:row r="49">
      <x:c r="A49" s="13"/>
      <x:c r="B49" s="14"/>
      <x:c r="C49" s="13"/>
      <x:c r="D49" s="76" t="str">
        <x:f>IF(C49="","",XLOOKUP(C49,'Lists &amp; COA'!$A$47:$A$145,'Lists &amp; COA'!$B$47:$B$145,"Customer not found"))</x:f>
      </x:c>
      <x:c r="E49" s="13"/>
      <x:c r="F49" s="13"/>
      <x:c r="G49" s="13"/>
      <x:c r="H49" s="77"/>
      <x:c r="I49" s="77"/>
      <x:c r="J49" s="78" t="str">
        <x:f>IF(H49="","",N(H49)-N(I49))</x:f>
      </x:c>
      <x:c r="K49" s="13"/>
      <x:c r="L49" s="13"/>
      <x:c r="M49" s="13"/>
      <x:c r="N49" s="13"/>
    </x:row>
    <x:row r="50">
      <x:c r="A50" s="13"/>
      <x:c r="B50" s="14"/>
      <x:c r="C50" s="13"/>
      <x:c r="D50" s="76" t="str">
        <x:f>IF(C50="","",XLOOKUP(C50,'Lists &amp; COA'!$A$47:$A$145,'Lists &amp; COA'!$B$47:$B$145,"Customer not found"))</x:f>
      </x:c>
      <x:c r="E50" s="13"/>
      <x:c r="F50" s="13"/>
      <x:c r="G50" s="13"/>
      <x:c r="H50" s="77"/>
      <x:c r="I50" s="77"/>
      <x:c r="J50" s="78" t="str">
        <x:f>IF(H50="","",N(H50)-N(I50))</x:f>
      </x:c>
      <x:c r="K50" s="13"/>
      <x:c r="L50" s="13"/>
      <x:c r="M50" s="13"/>
      <x:c r="N50" s="13"/>
    </x:row>
    <x:row r="51">
      <x:c r="A51" s="13"/>
      <x:c r="B51" s="14"/>
      <x:c r="C51" s="13"/>
      <x:c r="D51" s="76" t="str">
        <x:f>IF(C51="","",XLOOKUP(C51,'Lists &amp; COA'!$A$47:$A$145,'Lists &amp; COA'!$B$47:$B$145,"Customer not found"))</x:f>
      </x:c>
      <x:c r="E51" s="13"/>
      <x:c r="F51" s="13"/>
      <x:c r="G51" s="13"/>
      <x:c r="H51" s="77"/>
      <x:c r="I51" s="77"/>
      <x:c r="J51" s="78" t="str">
        <x:f>IF(H51="","",N(H51)-N(I51))</x:f>
      </x:c>
      <x:c r="K51" s="13"/>
      <x:c r="L51" s="13"/>
      <x:c r="M51" s="13"/>
      <x:c r="N51" s="13"/>
    </x:row>
    <x:row r="52">
      <x:c r="A52" s="13"/>
      <x:c r="B52" s="14"/>
      <x:c r="C52" s="13"/>
      <x:c r="D52" s="76" t="str">
        <x:f>IF(C52="","",XLOOKUP(C52,'Lists &amp; COA'!$A$47:$A$145,'Lists &amp; COA'!$B$47:$B$145,"Customer not found"))</x:f>
      </x:c>
      <x:c r="E52" s="13"/>
      <x:c r="F52" s="13"/>
      <x:c r="G52" s="13"/>
      <x:c r="H52" s="77"/>
      <x:c r="I52" s="77"/>
      <x:c r="J52" s="78" t="str">
        <x:f>IF(H52="","",N(H52)-N(I52))</x:f>
      </x:c>
      <x:c r="K52" s="13"/>
      <x:c r="L52" s="13"/>
      <x:c r="M52" s="13"/>
      <x:c r="N52" s="13"/>
    </x:row>
    <x:row r="53">
      <x:c r="A53" s="13"/>
      <x:c r="B53" s="14"/>
      <x:c r="C53" s="13"/>
      <x:c r="D53" s="76" t="str">
        <x:f>IF(C53="","",XLOOKUP(C53,'Lists &amp; COA'!$A$47:$A$145,'Lists &amp; COA'!$B$47:$B$145,"Customer not found"))</x:f>
      </x:c>
      <x:c r="E53" s="13"/>
      <x:c r="F53" s="13"/>
      <x:c r="G53" s="13"/>
      <x:c r="H53" s="77"/>
      <x:c r="I53" s="77"/>
      <x:c r="J53" s="78" t="str">
        <x:f>IF(H53="","",N(H53)-N(I53))</x:f>
      </x:c>
      <x:c r="K53" s="13"/>
      <x:c r="L53" s="13"/>
      <x:c r="M53" s="13"/>
      <x:c r="N53" s="13"/>
    </x:row>
    <x:row r="54">
      <x:c r="A54" s="13"/>
      <x:c r="B54" s="14"/>
      <x:c r="C54" s="13"/>
      <x:c r="D54" s="76" t="str">
        <x:f>IF(C54="","",XLOOKUP(C54,'Lists &amp; COA'!$A$47:$A$145,'Lists &amp; COA'!$B$47:$B$145,"Customer not found"))</x:f>
      </x:c>
      <x:c r="E54" s="13"/>
      <x:c r="F54" s="13"/>
      <x:c r="G54" s="13"/>
      <x:c r="H54" s="77"/>
      <x:c r="I54" s="77"/>
      <x:c r="J54" s="78" t="str">
        <x:f>IF(H54="","",N(H54)-N(I54))</x:f>
      </x:c>
      <x:c r="K54" s="13"/>
      <x:c r="L54" s="13"/>
      <x:c r="M54" s="13"/>
      <x:c r="N54" s="13"/>
    </x:row>
    <x:row r="55">
      <x:c r="A55" s="13"/>
      <x:c r="B55" s="14"/>
      <x:c r="C55" s="13"/>
      <x:c r="D55" s="76" t="str">
        <x:f>IF(C55="","",XLOOKUP(C55,'Lists &amp; COA'!$A$47:$A$145,'Lists &amp; COA'!$B$47:$B$145,"Customer not found"))</x:f>
      </x:c>
      <x:c r="E55" s="13"/>
      <x:c r="F55" s="13"/>
      <x:c r="G55" s="13"/>
      <x:c r="H55" s="77"/>
      <x:c r="I55" s="77"/>
      <x:c r="J55" s="78" t="str">
        <x:f>IF(H55="","",N(H55)-N(I55))</x:f>
      </x:c>
      <x:c r="K55" s="13"/>
      <x:c r="L55" s="13"/>
      <x:c r="M55" s="13"/>
      <x:c r="N55" s="13"/>
    </x:row>
    <x:row r="56">
      <x:c r="A56" s="13"/>
      <x:c r="B56" s="14"/>
      <x:c r="C56" s="13"/>
      <x:c r="D56" s="76" t="str">
        <x:f>IF(C56="","",XLOOKUP(C56,'Lists &amp; COA'!$A$47:$A$145,'Lists &amp; COA'!$B$47:$B$145,"Customer not found"))</x:f>
      </x:c>
      <x:c r="E56" s="13"/>
      <x:c r="F56" s="13"/>
      <x:c r="G56" s="13"/>
      <x:c r="H56" s="77"/>
      <x:c r="I56" s="77"/>
      <x:c r="J56" s="78" t="str">
        <x:f>IF(H56="","",N(H56)-N(I56))</x:f>
      </x:c>
      <x:c r="K56" s="13"/>
      <x:c r="L56" s="13"/>
      <x:c r="M56" s="13"/>
      <x:c r="N56" s="13"/>
    </x:row>
    <x:row r="57">
      <x:c r="A57" s="13"/>
      <x:c r="B57" s="14"/>
      <x:c r="C57" s="13"/>
      <x:c r="D57" s="76" t="str">
        <x:f>IF(C57="","",XLOOKUP(C57,'Lists &amp; COA'!$A$47:$A$145,'Lists &amp; COA'!$B$47:$B$145,"Customer not found"))</x:f>
      </x:c>
      <x:c r="E57" s="13"/>
      <x:c r="F57" s="13"/>
      <x:c r="G57" s="13"/>
      <x:c r="H57" s="77"/>
      <x:c r="I57" s="77"/>
      <x:c r="J57" s="78" t="str">
        <x:f>IF(H57="","",N(H57)-N(I57))</x:f>
      </x:c>
      <x:c r="K57" s="13"/>
      <x:c r="L57" s="13"/>
      <x:c r="M57" s="13"/>
      <x:c r="N57" s="13"/>
    </x:row>
    <x:row r="58">
      <x:c r="A58" s="13"/>
      <x:c r="B58" s="14"/>
      <x:c r="C58" s="13"/>
      <x:c r="D58" s="76" t="str">
        <x:f>IF(C58="","",XLOOKUP(C58,'Lists &amp; COA'!$A$47:$A$145,'Lists &amp; COA'!$B$47:$B$145,"Customer not found"))</x:f>
      </x:c>
      <x:c r="E58" s="13"/>
      <x:c r="F58" s="13"/>
      <x:c r="G58" s="13"/>
      <x:c r="H58" s="77"/>
      <x:c r="I58" s="77"/>
      <x:c r="J58" s="78" t="str">
        <x:f>IF(H58="","",N(H58)-N(I58))</x:f>
      </x:c>
      <x:c r="K58" s="13"/>
      <x:c r="L58" s="13"/>
      <x:c r="M58" s="13"/>
      <x:c r="N58" s="13"/>
    </x:row>
    <x:row r="59">
      <x:c r="A59" s="13"/>
      <x:c r="B59" s="14"/>
      <x:c r="C59" s="13"/>
      <x:c r="D59" s="76" t="str">
        <x:f>IF(C59="","",XLOOKUP(C59,'Lists &amp; COA'!$A$47:$A$145,'Lists &amp; COA'!$B$47:$B$145,"Customer not found"))</x:f>
      </x:c>
      <x:c r="E59" s="13"/>
      <x:c r="F59" s="13"/>
      <x:c r="G59" s="13"/>
      <x:c r="H59" s="77"/>
      <x:c r="I59" s="77"/>
      <x:c r="J59" s="78" t="str">
        <x:f>IF(H59="","",N(H59)-N(I59))</x:f>
      </x:c>
      <x:c r="K59" s="13"/>
      <x:c r="L59" s="13"/>
      <x:c r="M59" s="13"/>
      <x:c r="N59" s="13"/>
    </x:row>
    <x:row r="60">
      <x:c r="A60" s="13"/>
      <x:c r="B60" s="14"/>
      <x:c r="C60" s="13"/>
      <x:c r="D60" s="76" t="str">
        <x:f>IF(C60="","",XLOOKUP(C60,'Lists &amp; COA'!$A$47:$A$145,'Lists &amp; COA'!$B$47:$B$145,"Customer not found"))</x:f>
      </x:c>
      <x:c r="E60" s="13"/>
      <x:c r="F60" s="13"/>
      <x:c r="G60" s="13"/>
      <x:c r="H60" s="77"/>
      <x:c r="I60" s="77"/>
      <x:c r="J60" s="78" t="str">
        <x:f>IF(H60="","",N(H60)-N(I60))</x:f>
      </x:c>
      <x:c r="K60" s="13"/>
      <x:c r="L60" s="13"/>
      <x:c r="M60" s="13"/>
      <x:c r="N60" s="13"/>
    </x:row>
    <x:row r="61">
      <x:c r="A61" s="13"/>
      <x:c r="B61" s="14"/>
      <x:c r="C61" s="13"/>
      <x:c r="D61" s="76" t="str">
        <x:f>IF(C61="","",XLOOKUP(C61,'Lists &amp; COA'!$A$47:$A$145,'Lists &amp; COA'!$B$47:$B$145,"Customer not found"))</x:f>
      </x:c>
      <x:c r="E61" s="13"/>
      <x:c r="F61" s="13"/>
      <x:c r="G61" s="13"/>
      <x:c r="H61" s="77"/>
      <x:c r="I61" s="77"/>
      <x:c r="J61" s="78" t="str">
        <x:f>IF(H61="","",N(H61)-N(I61))</x:f>
      </x:c>
      <x:c r="K61" s="13"/>
      <x:c r="L61" s="13"/>
      <x:c r="M61" s="13"/>
      <x:c r="N61" s="13"/>
    </x:row>
    <x:row r="62">
      <x:c r="A62" s="13"/>
      <x:c r="B62" s="14"/>
      <x:c r="C62" s="13"/>
      <x:c r="D62" s="76" t="str">
        <x:f>IF(C62="","",XLOOKUP(C62,'Lists &amp; COA'!$A$47:$A$145,'Lists &amp; COA'!$B$47:$B$145,"Customer not found"))</x:f>
      </x:c>
      <x:c r="E62" s="13"/>
      <x:c r="F62" s="13"/>
      <x:c r="G62" s="13"/>
      <x:c r="H62" s="77"/>
      <x:c r="I62" s="77"/>
      <x:c r="J62" s="78" t="str">
        <x:f>IF(H62="","",N(H62)-N(I62))</x:f>
      </x:c>
      <x:c r="K62" s="13"/>
      <x:c r="L62" s="13"/>
      <x:c r="M62" s="13"/>
      <x:c r="N62" s="13"/>
    </x:row>
    <x:row r="63">
      <x:c r="A63" s="13"/>
      <x:c r="B63" s="14"/>
      <x:c r="C63" s="13"/>
      <x:c r="D63" s="76" t="str">
        <x:f>IF(C63="","",XLOOKUP(C63,'Lists &amp; COA'!$A$47:$A$145,'Lists &amp; COA'!$B$47:$B$145,"Customer not found"))</x:f>
      </x:c>
      <x:c r="E63" s="13"/>
      <x:c r="F63" s="13"/>
      <x:c r="G63" s="13"/>
      <x:c r="H63" s="77"/>
      <x:c r="I63" s="77"/>
      <x:c r="J63" s="78" t="str">
        <x:f>IF(H63="","",N(H63)-N(I63))</x:f>
      </x:c>
      <x:c r="K63" s="13"/>
      <x:c r="L63" s="13"/>
      <x:c r="M63" s="13"/>
      <x:c r="N63" s="13"/>
    </x:row>
    <x:row r="64">
      <x:c r="A64" s="13"/>
      <x:c r="B64" s="14"/>
      <x:c r="C64" s="13"/>
      <x:c r="D64" s="76" t="str">
        <x:f>IF(C64="","",XLOOKUP(C64,'Lists &amp; COA'!$A$47:$A$145,'Lists &amp; COA'!$B$47:$B$145,"Customer not found"))</x:f>
      </x:c>
      <x:c r="E64" s="13"/>
      <x:c r="F64" s="13"/>
      <x:c r="G64" s="13"/>
      <x:c r="H64" s="77"/>
      <x:c r="I64" s="77"/>
      <x:c r="J64" s="78" t="str">
        <x:f>IF(H64="","",N(H64)-N(I64))</x:f>
      </x:c>
      <x:c r="K64" s="13"/>
      <x:c r="L64" s="13"/>
      <x:c r="M64" s="13"/>
      <x:c r="N64" s="13"/>
    </x:row>
    <x:row r="65">
      <x:c r="A65" s="13"/>
      <x:c r="B65" s="14"/>
      <x:c r="C65" s="13"/>
      <x:c r="D65" s="76" t="str">
        <x:f>IF(C65="","",XLOOKUP(C65,'Lists &amp; COA'!$A$47:$A$145,'Lists &amp; COA'!$B$47:$B$145,"Customer not found"))</x:f>
      </x:c>
      <x:c r="E65" s="13"/>
      <x:c r="F65" s="13"/>
      <x:c r="G65" s="13"/>
      <x:c r="H65" s="77"/>
      <x:c r="I65" s="77"/>
      <x:c r="J65" s="78" t="str">
        <x:f>IF(H65="","",N(H65)-N(I65))</x:f>
      </x:c>
      <x:c r="K65" s="13"/>
      <x:c r="L65" s="13"/>
      <x:c r="M65" s="13"/>
      <x:c r="N65" s="13"/>
    </x:row>
    <x:row r="66">
      <x:c r="A66" s="13"/>
      <x:c r="B66" s="14"/>
      <x:c r="C66" s="13"/>
      <x:c r="D66" s="76" t="str">
        <x:f>IF(C66="","",XLOOKUP(C66,'Lists &amp; COA'!$A$47:$A$145,'Lists &amp; COA'!$B$47:$B$145,"Customer not found"))</x:f>
      </x:c>
      <x:c r="E66" s="13"/>
      <x:c r="F66" s="13"/>
      <x:c r="G66" s="13"/>
      <x:c r="H66" s="77"/>
      <x:c r="I66" s="77"/>
      <x:c r="J66" s="78" t="str">
        <x:f>IF(H66="","",N(H66)-N(I66))</x:f>
      </x:c>
      <x:c r="K66" s="13"/>
      <x:c r="L66" s="13"/>
      <x:c r="M66" s="13"/>
      <x:c r="N66" s="13"/>
    </x:row>
    <x:row r="67">
      <x:c r="A67" s="13"/>
      <x:c r="B67" s="14"/>
      <x:c r="C67" s="13"/>
      <x:c r="D67" s="76" t="str">
        <x:f>IF(C67="","",XLOOKUP(C67,'Lists &amp; COA'!$A$47:$A$145,'Lists &amp; COA'!$B$47:$B$145,"Customer not found"))</x:f>
      </x:c>
      <x:c r="E67" s="13"/>
      <x:c r="F67" s="13"/>
      <x:c r="G67" s="13"/>
      <x:c r="H67" s="77"/>
      <x:c r="I67" s="77"/>
      <x:c r="J67" s="78" t="str">
        <x:f>IF(H67="","",N(H67)-N(I67))</x:f>
      </x:c>
      <x:c r="K67" s="13"/>
      <x:c r="L67" s="13"/>
      <x:c r="M67" s="13"/>
      <x:c r="N67" s="13"/>
    </x:row>
    <x:row r="68">
      <x:c r="A68" s="13"/>
      <x:c r="B68" s="14"/>
      <x:c r="C68" s="13"/>
      <x:c r="D68" s="76" t="str">
        <x:f>IF(C68="","",XLOOKUP(C68,'Lists &amp; COA'!$A$47:$A$145,'Lists &amp; COA'!$B$47:$B$145,"Customer not found"))</x:f>
      </x:c>
      <x:c r="E68" s="13"/>
      <x:c r="F68" s="13"/>
      <x:c r="G68" s="13"/>
      <x:c r="H68" s="77"/>
      <x:c r="I68" s="77"/>
      <x:c r="J68" s="78" t="str">
        <x:f>IF(H68="","",N(H68)-N(I68))</x:f>
      </x:c>
      <x:c r="K68" s="13"/>
      <x:c r="L68" s="13"/>
      <x:c r="M68" s="13"/>
      <x:c r="N68" s="13"/>
    </x:row>
    <x:row r="69">
      <x:c r="A69" s="13"/>
      <x:c r="B69" s="14"/>
      <x:c r="C69" s="13"/>
      <x:c r="D69" s="76" t="str">
        <x:f>IF(C69="","",XLOOKUP(C69,'Lists &amp; COA'!$A$47:$A$145,'Lists &amp; COA'!$B$47:$B$145,"Customer not found"))</x:f>
      </x:c>
      <x:c r="E69" s="13"/>
      <x:c r="F69" s="13"/>
      <x:c r="G69" s="13"/>
      <x:c r="H69" s="77"/>
      <x:c r="I69" s="77"/>
      <x:c r="J69" s="78" t="str">
        <x:f>IF(H69="","",N(H69)-N(I69))</x:f>
      </x:c>
      <x:c r="K69" s="13"/>
      <x:c r="L69" s="13"/>
      <x:c r="M69" s="13"/>
      <x:c r="N69" s="13"/>
    </x:row>
    <x:row r="70">
      <x:c r="A70" s="13"/>
      <x:c r="B70" s="14"/>
      <x:c r="C70" s="13"/>
      <x:c r="D70" s="76" t="str">
        <x:f>IF(C70="","",XLOOKUP(C70,'Lists &amp; COA'!$A$47:$A$145,'Lists &amp; COA'!$B$47:$B$145,"Customer not found"))</x:f>
      </x:c>
      <x:c r="E70" s="13"/>
      <x:c r="F70" s="13"/>
      <x:c r="G70" s="13"/>
      <x:c r="H70" s="77"/>
      <x:c r="I70" s="77"/>
      <x:c r="J70" s="78" t="str">
        <x:f>IF(H70="","",N(H70)-N(I70))</x:f>
      </x:c>
      <x:c r="K70" s="13"/>
      <x:c r="L70" s="13"/>
      <x:c r="M70" s="13"/>
      <x:c r="N70" s="13"/>
    </x:row>
    <x:row r="71">
      <x:c r="A71" s="13"/>
      <x:c r="B71" s="14"/>
      <x:c r="C71" s="13"/>
      <x:c r="D71" s="76" t="str">
        <x:f>IF(C71="","",XLOOKUP(C71,'Lists &amp; COA'!$A$47:$A$145,'Lists &amp; COA'!$B$47:$B$145,"Customer not found"))</x:f>
      </x:c>
      <x:c r="E71" s="13"/>
      <x:c r="F71" s="13"/>
      <x:c r="G71" s="13"/>
      <x:c r="H71" s="77"/>
      <x:c r="I71" s="77"/>
      <x:c r="J71" s="78" t="str">
        <x:f>IF(H71="","",N(H71)-N(I71))</x:f>
      </x:c>
      <x:c r="K71" s="13"/>
      <x:c r="L71" s="13"/>
      <x:c r="M71" s="13"/>
      <x:c r="N71" s="13"/>
    </x:row>
    <x:row r="72">
      <x:c r="A72" s="13"/>
      <x:c r="B72" s="14"/>
      <x:c r="C72" s="13"/>
      <x:c r="D72" s="76" t="str">
        <x:f>IF(C72="","",XLOOKUP(C72,'Lists &amp; COA'!$A$47:$A$145,'Lists &amp; COA'!$B$47:$B$145,"Customer not found"))</x:f>
      </x:c>
      <x:c r="E72" s="13"/>
      <x:c r="F72" s="13"/>
      <x:c r="G72" s="13"/>
      <x:c r="H72" s="77"/>
      <x:c r="I72" s="77"/>
      <x:c r="J72" s="78" t="str">
        <x:f>IF(H72="","",N(H72)-N(I72))</x:f>
      </x:c>
      <x:c r="K72" s="13"/>
      <x:c r="L72" s="13"/>
      <x:c r="M72" s="13"/>
      <x:c r="N72" s="13"/>
    </x:row>
    <x:row r="73">
      <x:c r="A73" s="13"/>
      <x:c r="B73" s="14"/>
      <x:c r="C73" s="13"/>
      <x:c r="D73" s="76" t="str">
        <x:f>IF(C73="","",XLOOKUP(C73,'Lists &amp; COA'!$A$47:$A$145,'Lists &amp; COA'!$B$47:$B$145,"Customer not found"))</x:f>
      </x:c>
      <x:c r="E73" s="13"/>
      <x:c r="F73" s="13"/>
      <x:c r="G73" s="13"/>
      <x:c r="H73" s="77"/>
      <x:c r="I73" s="77"/>
      <x:c r="J73" s="78" t="str">
        <x:f>IF(H73="","",N(H73)-N(I73))</x:f>
      </x:c>
      <x:c r="K73" s="13"/>
      <x:c r="L73" s="13"/>
      <x:c r="M73" s="13"/>
      <x:c r="N73" s="13"/>
    </x:row>
    <x:row r="74">
      <x:c r="A74" s="13"/>
      <x:c r="B74" s="14"/>
      <x:c r="C74" s="13"/>
      <x:c r="D74" s="76" t="str">
        <x:f>IF(C74="","",XLOOKUP(C74,'Lists &amp; COA'!$A$47:$A$145,'Lists &amp; COA'!$B$47:$B$145,"Customer not found"))</x:f>
      </x:c>
      <x:c r="E74" s="13"/>
      <x:c r="F74" s="13"/>
      <x:c r="G74" s="13"/>
      <x:c r="H74" s="77"/>
      <x:c r="I74" s="77"/>
      <x:c r="J74" s="78" t="str">
        <x:f>IF(H74="","",N(H74)-N(I74))</x:f>
      </x:c>
      <x:c r="K74" s="13"/>
      <x:c r="L74" s="13"/>
      <x:c r="M74" s="13"/>
      <x:c r="N74" s="13"/>
    </x:row>
    <x:row r="75">
      <x:c r="A75" s="13"/>
      <x:c r="B75" s="14"/>
      <x:c r="C75" s="13"/>
      <x:c r="D75" s="76" t="str">
        <x:f>IF(C75="","",XLOOKUP(C75,'Lists &amp; COA'!$A$47:$A$145,'Lists &amp; COA'!$B$47:$B$145,"Customer not found"))</x:f>
      </x:c>
      <x:c r="E75" s="13"/>
      <x:c r="F75" s="13"/>
      <x:c r="G75" s="13"/>
      <x:c r="H75" s="77"/>
      <x:c r="I75" s="77"/>
      <x:c r="J75" s="78" t="str">
        <x:f>IF(H75="","",N(H75)-N(I75))</x:f>
      </x:c>
      <x:c r="K75" s="13"/>
      <x:c r="L75" s="13"/>
      <x:c r="M75" s="13"/>
      <x:c r="N75" s="13"/>
    </x:row>
    <x:row r="76">
      <x:c r="A76" s="13"/>
      <x:c r="B76" s="14"/>
      <x:c r="C76" s="13"/>
      <x:c r="D76" s="76" t="str">
        <x:f>IF(C76="","",XLOOKUP(C76,'Lists &amp; COA'!$A$47:$A$145,'Lists &amp; COA'!$B$47:$B$145,"Customer not found"))</x:f>
      </x:c>
      <x:c r="E76" s="13"/>
      <x:c r="F76" s="13"/>
      <x:c r="G76" s="13"/>
      <x:c r="H76" s="77"/>
      <x:c r="I76" s="77"/>
      <x:c r="J76" s="78" t="str">
        <x:f>IF(H76="","",N(H76)-N(I76))</x:f>
      </x:c>
      <x:c r="K76" s="13"/>
      <x:c r="L76" s="13"/>
      <x:c r="M76" s="13"/>
      <x:c r="N76" s="13"/>
    </x:row>
    <x:row r="77">
      <x:c r="A77" s="13"/>
      <x:c r="B77" s="14"/>
      <x:c r="C77" s="13"/>
      <x:c r="D77" s="76" t="str">
        <x:f>IF(C77="","",XLOOKUP(C77,'Lists &amp; COA'!$A$47:$A$145,'Lists &amp; COA'!$B$47:$B$145,"Customer not found"))</x:f>
      </x:c>
      <x:c r="E77" s="13"/>
      <x:c r="F77" s="13"/>
      <x:c r="G77" s="13"/>
      <x:c r="H77" s="77"/>
      <x:c r="I77" s="77"/>
      <x:c r="J77" s="78" t="str">
        <x:f>IF(H77="","",N(H77)-N(I77))</x:f>
      </x:c>
      <x:c r="K77" s="13"/>
      <x:c r="L77" s="13"/>
      <x:c r="M77" s="13"/>
      <x:c r="N77" s="13"/>
    </x:row>
    <x:row r="78">
      <x:c r="A78" s="13"/>
      <x:c r="B78" s="14"/>
      <x:c r="C78" s="13"/>
      <x:c r="D78" s="76" t="str">
        <x:f>IF(C78="","",XLOOKUP(C78,'Lists &amp; COA'!$A$47:$A$145,'Lists &amp; COA'!$B$47:$B$145,"Customer not found"))</x:f>
      </x:c>
      <x:c r="E78" s="13"/>
      <x:c r="F78" s="13"/>
      <x:c r="G78" s="13"/>
      <x:c r="H78" s="77"/>
      <x:c r="I78" s="77"/>
      <x:c r="J78" s="78" t="str">
        <x:f>IF(H78="","",N(H78)-N(I78))</x:f>
      </x:c>
      <x:c r="K78" s="13"/>
      <x:c r="L78" s="13"/>
      <x:c r="M78" s="13"/>
      <x:c r="N78" s="13"/>
    </x:row>
    <x:row r="79">
      <x:c r="A79" s="13"/>
      <x:c r="B79" s="14"/>
      <x:c r="C79" s="13"/>
      <x:c r="D79" s="76" t="str">
        <x:f>IF(C79="","",XLOOKUP(C79,'Lists &amp; COA'!$A$47:$A$145,'Lists &amp; COA'!$B$47:$B$145,"Customer not found"))</x:f>
      </x:c>
      <x:c r="E79" s="13"/>
      <x:c r="F79" s="13"/>
      <x:c r="G79" s="13"/>
      <x:c r="H79" s="77"/>
      <x:c r="I79" s="77"/>
      <x:c r="J79" s="78" t="str">
        <x:f>IF(H79="","",N(H79)-N(I79))</x:f>
      </x:c>
      <x:c r="K79" s="13"/>
      <x:c r="L79" s="13"/>
      <x:c r="M79" s="13"/>
      <x:c r="N79" s="13"/>
    </x:row>
    <x:row r="80">
      <x:c r="A80" s="13"/>
      <x:c r="B80" s="14"/>
      <x:c r="C80" s="13"/>
      <x:c r="D80" s="76" t="str">
        <x:f>IF(C80="","",XLOOKUP(C80,'Lists &amp; COA'!$A$47:$A$145,'Lists &amp; COA'!$B$47:$B$145,"Customer not found"))</x:f>
      </x:c>
      <x:c r="E80" s="13"/>
      <x:c r="F80" s="13"/>
      <x:c r="G80" s="13"/>
      <x:c r="H80" s="77"/>
      <x:c r="I80" s="77"/>
      <x:c r="J80" s="78" t="str">
        <x:f>IF(H80="","",N(H80)-N(I80))</x:f>
      </x:c>
      <x:c r="K80" s="13"/>
      <x:c r="L80" s="13"/>
      <x:c r="M80" s="13"/>
      <x:c r="N80" s="13"/>
    </x:row>
    <x:row r="81">
      <x:c r="A81" s="13"/>
      <x:c r="B81" s="14"/>
      <x:c r="C81" s="13"/>
      <x:c r="D81" s="76" t="str">
        <x:f>IF(C81="","",XLOOKUP(C81,'Lists &amp; COA'!$A$47:$A$145,'Lists &amp; COA'!$B$47:$B$145,"Customer not found"))</x:f>
      </x:c>
      <x:c r="E81" s="13"/>
      <x:c r="F81" s="13"/>
      <x:c r="G81" s="13"/>
      <x:c r="H81" s="77"/>
      <x:c r="I81" s="77"/>
      <x:c r="J81" s="78" t="str">
        <x:f>IF(H81="","",N(H81)-N(I81))</x:f>
      </x:c>
      <x:c r="K81" s="13"/>
      <x:c r="L81" s="13"/>
      <x:c r="M81" s="13"/>
      <x:c r="N81" s="13"/>
    </x:row>
    <x:row r="82">
      <x:c r="A82" s="13"/>
      <x:c r="B82" s="14"/>
      <x:c r="C82" s="13"/>
      <x:c r="D82" s="76" t="str">
        <x:f>IF(C82="","",XLOOKUP(C82,'Lists &amp; COA'!$A$47:$A$145,'Lists &amp; COA'!$B$47:$B$145,"Customer not found"))</x:f>
      </x:c>
      <x:c r="E82" s="13"/>
      <x:c r="F82" s="13"/>
      <x:c r="G82" s="13"/>
      <x:c r="H82" s="77"/>
      <x:c r="I82" s="77"/>
      <x:c r="J82" s="78" t="str">
        <x:f>IF(H82="","",N(H82)-N(I82))</x:f>
      </x:c>
      <x:c r="K82" s="13"/>
      <x:c r="L82" s="13"/>
      <x:c r="M82" s="13"/>
      <x:c r="N82" s="13"/>
    </x:row>
    <x:row r="83">
      <x:c r="A83" s="13"/>
      <x:c r="B83" s="14"/>
      <x:c r="C83" s="13"/>
      <x:c r="D83" s="76" t="str">
        <x:f>IF(C83="","",XLOOKUP(C83,'Lists &amp; COA'!$A$47:$A$145,'Lists &amp; COA'!$B$47:$B$145,"Customer not found"))</x:f>
      </x:c>
      <x:c r="E83" s="13"/>
      <x:c r="F83" s="13"/>
      <x:c r="G83" s="13"/>
      <x:c r="H83" s="77"/>
      <x:c r="I83" s="77"/>
      <x:c r="J83" s="78" t="str">
        <x:f>IF(H83="","",N(H83)-N(I83))</x:f>
      </x:c>
      <x:c r="K83" s="13"/>
      <x:c r="L83" s="13"/>
      <x:c r="M83" s="13"/>
      <x:c r="N83" s="13"/>
    </x:row>
    <x:row r="84">
      <x:c r="A84" s="13"/>
      <x:c r="B84" s="14"/>
      <x:c r="C84" s="13"/>
      <x:c r="D84" s="76" t="str">
        <x:f>IF(C84="","",XLOOKUP(C84,'Lists &amp; COA'!$A$47:$A$145,'Lists &amp; COA'!$B$47:$B$145,"Customer not found"))</x:f>
      </x:c>
      <x:c r="E84" s="13"/>
      <x:c r="F84" s="13"/>
      <x:c r="G84" s="13"/>
      <x:c r="H84" s="77"/>
      <x:c r="I84" s="77"/>
      <x:c r="J84" s="78" t="str">
        <x:f>IF(H84="","",N(H84)-N(I84))</x:f>
      </x:c>
      <x:c r="K84" s="13"/>
      <x:c r="L84" s="13"/>
      <x:c r="M84" s="13"/>
      <x:c r="N84" s="13"/>
    </x:row>
    <x:row r="85">
      <x:c r="A85" s="13"/>
      <x:c r="B85" s="14"/>
      <x:c r="C85" s="13"/>
      <x:c r="D85" s="76" t="str">
        <x:f>IF(C85="","",XLOOKUP(C85,'Lists &amp; COA'!$A$47:$A$145,'Lists &amp; COA'!$B$47:$B$145,"Customer not found"))</x:f>
      </x:c>
      <x:c r="E85" s="13"/>
      <x:c r="F85" s="13"/>
      <x:c r="G85" s="13"/>
      <x:c r="H85" s="77"/>
      <x:c r="I85" s="77"/>
      <x:c r="J85" s="78" t="str">
        <x:f>IF(H85="","",N(H85)-N(I85))</x:f>
      </x:c>
      <x:c r="K85" s="13"/>
      <x:c r="L85" s="13"/>
      <x:c r="M85" s="13"/>
      <x:c r="N85" s="13"/>
    </x:row>
    <x:row r="86">
      <x:c r="A86" s="13"/>
      <x:c r="B86" s="14"/>
      <x:c r="C86" s="13"/>
      <x:c r="D86" s="76" t="str">
        <x:f>IF(C86="","",XLOOKUP(C86,'Lists &amp; COA'!$A$47:$A$145,'Lists &amp; COA'!$B$47:$B$145,"Customer not found"))</x:f>
      </x:c>
      <x:c r="E86" s="13"/>
      <x:c r="F86" s="13"/>
      <x:c r="G86" s="13"/>
      <x:c r="H86" s="77"/>
      <x:c r="I86" s="77"/>
      <x:c r="J86" s="78" t="str">
        <x:f>IF(H86="","",N(H86)-N(I86))</x:f>
      </x:c>
      <x:c r="K86" s="13"/>
      <x:c r="L86" s="13"/>
      <x:c r="M86" s="13"/>
      <x:c r="N86" s="13"/>
    </x:row>
    <x:row r="87">
      <x:c r="A87" s="13"/>
      <x:c r="B87" s="14"/>
      <x:c r="C87" s="13"/>
      <x:c r="D87" s="76" t="str">
        <x:f>IF(C87="","",XLOOKUP(C87,'Lists &amp; COA'!$A$47:$A$145,'Lists &amp; COA'!$B$47:$B$145,"Customer not found"))</x:f>
      </x:c>
      <x:c r="E87" s="13"/>
      <x:c r="F87" s="13"/>
      <x:c r="G87" s="13"/>
      <x:c r="H87" s="77"/>
      <x:c r="I87" s="77"/>
      <x:c r="J87" s="78" t="str">
        <x:f>IF(H87="","",N(H87)-N(I87))</x:f>
      </x:c>
      <x:c r="K87" s="13"/>
      <x:c r="L87" s="13"/>
      <x:c r="M87" s="13"/>
      <x:c r="N87" s="13"/>
    </x:row>
    <x:row r="88">
      <x:c r="A88" s="13"/>
      <x:c r="B88" s="14"/>
      <x:c r="C88" s="13"/>
      <x:c r="D88" s="76" t="str">
        <x:f>IF(C88="","",XLOOKUP(C88,'Lists &amp; COA'!$A$47:$A$145,'Lists &amp; COA'!$B$47:$B$145,"Customer not found"))</x:f>
      </x:c>
      <x:c r="E88" s="13"/>
      <x:c r="F88" s="13"/>
      <x:c r="G88" s="13"/>
      <x:c r="H88" s="77"/>
      <x:c r="I88" s="77"/>
      <x:c r="J88" s="78" t="str">
        <x:f>IF(H88="","",N(H88)-N(I88))</x:f>
      </x:c>
      <x:c r="K88" s="13"/>
      <x:c r="L88" s="13"/>
      <x:c r="M88" s="13"/>
      <x:c r="N88" s="13"/>
    </x:row>
    <x:row r="89">
      <x:c r="A89" s="13"/>
      <x:c r="B89" s="14"/>
      <x:c r="C89" s="13"/>
      <x:c r="D89" s="76" t="str">
        <x:f>IF(C89="","",XLOOKUP(C89,'Lists &amp; COA'!$A$47:$A$145,'Lists &amp; COA'!$B$47:$B$145,"Customer not found"))</x:f>
      </x:c>
      <x:c r="E89" s="13"/>
      <x:c r="F89" s="13"/>
      <x:c r="G89" s="13"/>
      <x:c r="H89" s="77"/>
      <x:c r="I89" s="77"/>
      <x:c r="J89" s="78" t="str">
        <x:f>IF(H89="","",N(H89)-N(I89))</x:f>
      </x:c>
      <x:c r="K89" s="13"/>
      <x:c r="L89" s="13"/>
      <x:c r="M89" s="13"/>
      <x:c r="N89" s="13"/>
    </x:row>
    <x:row r="90">
      <x:c r="A90" s="13"/>
      <x:c r="B90" s="14"/>
      <x:c r="C90" s="13"/>
      <x:c r="D90" s="76" t="str">
        <x:f>IF(C90="","",XLOOKUP(C90,'Lists &amp; COA'!$A$47:$A$145,'Lists &amp; COA'!$B$47:$B$145,"Customer not found"))</x:f>
      </x:c>
      <x:c r="E90" s="13"/>
      <x:c r="F90" s="13"/>
      <x:c r="G90" s="13"/>
      <x:c r="H90" s="77"/>
      <x:c r="I90" s="77"/>
      <x:c r="J90" s="78" t="str">
        <x:f>IF(H90="","",N(H90)-N(I90))</x:f>
      </x:c>
      <x:c r="K90" s="13"/>
      <x:c r="L90" s="13"/>
      <x:c r="M90" s="13"/>
      <x:c r="N90" s="13"/>
    </x:row>
    <x:row r="91">
      <x:c r="A91" s="13"/>
      <x:c r="B91" s="14"/>
      <x:c r="C91" s="13"/>
      <x:c r="D91" s="76" t="str">
        <x:f>IF(C91="","",XLOOKUP(C91,'Lists &amp; COA'!$A$47:$A$145,'Lists &amp; COA'!$B$47:$B$145,"Customer not found"))</x:f>
      </x:c>
      <x:c r="E91" s="13"/>
      <x:c r="F91" s="13"/>
      <x:c r="G91" s="13"/>
      <x:c r="H91" s="77"/>
      <x:c r="I91" s="77"/>
      <x:c r="J91" s="78" t="str">
        <x:f>IF(H91="","",N(H91)-N(I91))</x:f>
      </x:c>
      <x:c r="K91" s="13"/>
      <x:c r="L91" s="13"/>
      <x:c r="M91" s="13"/>
      <x:c r="N91" s="13"/>
    </x:row>
    <x:row r="92">
      <x:c r="A92" s="13"/>
      <x:c r="B92" s="14"/>
      <x:c r="C92" s="13"/>
      <x:c r="D92" s="76" t="str">
        <x:f>IF(C92="","",XLOOKUP(C92,'Lists &amp; COA'!$A$47:$A$145,'Lists &amp; COA'!$B$47:$B$145,"Customer not found"))</x:f>
      </x:c>
      <x:c r="E92" s="13"/>
      <x:c r="F92" s="13"/>
      <x:c r="G92" s="13"/>
      <x:c r="H92" s="77"/>
      <x:c r="I92" s="77"/>
      <x:c r="J92" s="78" t="str">
        <x:f>IF(H92="","",N(H92)-N(I92))</x:f>
      </x:c>
      <x:c r="K92" s="13"/>
      <x:c r="L92" s="13"/>
      <x:c r="M92" s="13"/>
      <x:c r="N92" s="13"/>
    </x:row>
    <x:row r="93">
      <x:c r="A93" s="13"/>
      <x:c r="B93" s="14"/>
      <x:c r="C93" s="13"/>
      <x:c r="D93" s="76" t="str">
        <x:f>IF(C93="","",XLOOKUP(C93,'Lists &amp; COA'!$A$47:$A$145,'Lists &amp; COA'!$B$47:$B$145,"Customer not found"))</x:f>
      </x:c>
      <x:c r="E93" s="13"/>
      <x:c r="F93" s="13"/>
      <x:c r="G93" s="13"/>
      <x:c r="H93" s="77"/>
      <x:c r="I93" s="77"/>
      <x:c r="J93" s="78" t="str">
        <x:f>IF(H93="","",N(H93)-N(I93))</x:f>
      </x:c>
      <x:c r="K93" s="13"/>
      <x:c r="L93" s="13"/>
      <x:c r="M93" s="13"/>
      <x:c r="N93" s="13"/>
    </x:row>
    <x:row r="94">
      <x:c r="A94" s="13"/>
      <x:c r="B94" s="14"/>
      <x:c r="C94" s="13"/>
      <x:c r="D94" s="76" t="str">
        <x:f>IF(C94="","",XLOOKUP(C94,'Lists &amp; COA'!$A$47:$A$145,'Lists &amp; COA'!$B$47:$B$145,"Customer not found"))</x:f>
      </x:c>
      <x:c r="E94" s="13"/>
      <x:c r="F94" s="13"/>
      <x:c r="G94" s="13"/>
      <x:c r="H94" s="77"/>
      <x:c r="I94" s="77"/>
      <x:c r="J94" s="78" t="str">
        <x:f>IF(H94="","",N(H94)-N(I94))</x:f>
      </x:c>
      <x:c r="K94" s="13"/>
      <x:c r="L94" s="13"/>
      <x:c r="M94" s="13"/>
      <x:c r="N94" s="13"/>
    </x:row>
    <x:row r="95">
      <x:c r="A95" s="13"/>
      <x:c r="B95" s="14"/>
      <x:c r="C95" s="13"/>
      <x:c r="D95" s="76" t="str">
        <x:f>IF(C95="","",XLOOKUP(C95,'Lists &amp; COA'!$A$47:$A$145,'Lists &amp; COA'!$B$47:$B$145,"Customer not found"))</x:f>
      </x:c>
      <x:c r="E95" s="13"/>
      <x:c r="F95" s="13"/>
      <x:c r="G95" s="13"/>
      <x:c r="H95" s="77"/>
      <x:c r="I95" s="77"/>
      <x:c r="J95" s="78" t="str">
        <x:f>IF(H95="","",N(H95)-N(I95))</x:f>
      </x:c>
      <x:c r="K95" s="13"/>
      <x:c r="L95" s="13"/>
      <x:c r="M95" s="13"/>
      <x:c r="N95" s="13"/>
    </x:row>
    <x:row r="96">
      <x:c r="A96" s="13"/>
      <x:c r="B96" s="14"/>
      <x:c r="C96" s="13"/>
      <x:c r="D96" s="76" t="str">
        <x:f>IF(C96="","",XLOOKUP(C96,'Lists &amp; COA'!$A$47:$A$145,'Lists &amp; COA'!$B$47:$B$145,"Customer not found"))</x:f>
      </x:c>
      <x:c r="E96" s="13"/>
      <x:c r="F96" s="13"/>
      <x:c r="G96" s="13"/>
      <x:c r="H96" s="77"/>
      <x:c r="I96" s="77"/>
      <x:c r="J96" s="78" t="str">
        <x:f>IF(H96="","",N(H96)-N(I96))</x:f>
      </x:c>
      <x:c r="K96" s="13"/>
      <x:c r="L96" s="13"/>
      <x:c r="M96" s="13"/>
      <x:c r="N96" s="13"/>
    </x:row>
    <x:row r="97">
      <x:c r="A97" s="13"/>
      <x:c r="B97" s="14"/>
      <x:c r="C97" s="13"/>
      <x:c r="D97" s="76" t="str">
        <x:f>IF(C97="","",XLOOKUP(C97,'Lists &amp; COA'!$A$47:$A$145,'Lists &amp; COA'!$B$47:$B$145,"Customer not found"))</x:f>
      </x:c>
      <x:c r="E97" s="13"/>
      <x:c r="F97" s="13"/>
      <x:c r="G97" s="13"/>
      <x:c r="H97" s="77"/>
      <x:c r="I97" s="77"/>
      <x:c r="J97" s="78" t="str">
        <x:f>IF(H97="","",N(H97)-N(I97))</x:f>
      </x:c>
      <x:c r="K97" s="13"/>
      <x:c r="L97" s="13"/>
      <x:c r="M97" s="13"/>
      <x:c r="N97" s="13"/>
    </x:row>
    <x:row r="98">
      <x:c r="A98" s="13"/>
      <x:c r="B98" s="14"/>
      <x:c r="C98" s="13"/>
      <x:c r="D98" s="76" t="str">
        <x:f>IF(C98="","",XLOOKUP(C98,'Lists &amp; COA'!$A$47:$A$145,'Lists &amp; COA'!$B$47:$B$145,"Customer not found"))</x:f>
      </x:c>
      <x:c r="E98" s="13"/>
      <x:c r="F98" s="13"/>
      <x:c r="G98" s="13"/>
      <x:c r="H98" s="77"/>
      <x:c r="I98" s="77"/>
      <x:c r="J98" s="78" t="str">
        <x:f>IF(H98="","",N(H98)-N(I98))</x:f>
      </x:c>
      <x:c r="K98" s="13"/>
      <x:c r="L98" s="13"/>
      <x:c r="M98" s="13"/>
      <x:c r="N98" s="13"/>
    </x:row>
    <x:row r="99">
      <x:c r="A99" s="13"/>
      <x:c r="B99" s="14"/>
      <x:c r="C99" s="13"/>
      <x:c r="D99" s="76" t="str">
        <x:f>IF(C99="","",XLOOKUP(C99,'Lists &amp; COA'!$A$47:$A$145,'Lists &amp; COA'!$B$47:$B$145,"Customer not found"))</x:f>
      </x:c>
      <x:c r="E99" s="13"/>
      <x:c r="F99" s="13"/>
      <x:c r="G99" s="13"/>
      <x:c r="H99" s="77"/>
      <x:c r="I99" s="77"/>
      <x:c r="J99" s="78" t="str">
        <x:f>IF(H99="","",N(H99)-N(I99))</x:f>
      </x:c>
      <x:c r="K99" s="13"/>
      <x:c r="L99" s="13"/>
      <x:c r="M99" s="13"/>
      <x:c r="N99" s="13"/>
    </x:row>
    <x:row r="100">
      <x:c r="A100" s="13"/>
      <x:c r="B100" s="14"/>
      <x:c r="C100" s="13"/>
      <x:c r="D100" s="76" t="str">
        <x:f>IF(C100="","",XLOOKUP(C100,'Lists &amp; COA'!$A$47:$A$145,'Lists &amp; COA'!$B$47:$B$145,"Customer not found"))</x:f>
      </x:c>
      <x:c r="E100" s="13"/>
      <x:c r="F100" s="13"/>
      <x:c r="G100" s="13"/>
      <x:c r="H100" s="77"/>
      <x:c r="I100" s="77"/>
      <x:c r="J100" s="78" t="str">
        <x:f>IF(H100="","",N(H100)-N(I100))</x:f>
      </x:c>
      <x:c r="K100" s="13"/>
      <x:c r="L100" s="13"/>
      <x:c r="M100" s="13"/>
      <x:c r="N100" s="13"/>
    </x:row>
    <x:row r="101">
      <x:c r="A101" s="13"/>
      <x:c r="B101" s="14"/>
      <x:c r="C101" s="13"/>
      <x:c r="D101" s="76" t="str">
        <x:f>IF(C101="","",XLOOKUP(C101,'Lists &amp; COA'!$A$47:$A$145,'Lists &amp; COA'!$B$47:$B$145,"Customer not found"))</x:f>
      </x:c>
      <x:c r="E101" s="13"/>
      <x:c r="F101" s="13"/>
      <x:c r="G101" s="13"/>
      <x:c r="H101" s="77"/>
      <x:c r="I101" s="77"/>
      <x:c r="J101" s="78" t="str">
        <x:f>IF(H101="","",N(H101)-N(I101))</x:f>
      </x:c>
      <x:c r="K101" s="13"/>
      <x:c r="L101" s="13"/>
      <x:c r="M101" s="13"/>
      <x:c r="N101" s="13"/>
    </x:row>
    <x:row r="102">
      <x:c r="A102" s="13"/>
      <x:c r="B102" s="14"/>
      <x:c r="C102" s="13"/>
      <x:c r="D102" s="76" t="str">
        <x:f>IF(C102="","",XLOOKUP(C102,'Lists &amp; COA'!$A$47:$A$145,'Lists &amp; COA'!$B$47:$B$145,"Customer not found"))</x:f>
      </x:c>
      <x:c r="E102" s="13"/>
      <x:c r="F102" s="13"/>
      <x:c r="G102" s="13"/>
      <x:c r="H102" s="77"/>
      <x:c r="I102" s="77"/>
      <x:c r="J102" s="78" t="str">
        <x:f>IF(H102="","",N(H102)-N(I102))</x:f>
      </x:c>
      <x:c r="K102" s="13"/>
      <x:c r="L102" s="13"/>
      <x:c r="M102" s="13"/>
      <x:c r="N102" s="13"/>
    </x:row>
    <x:row r="103">
      <x:c r="A103" s="13"/>
      <x:c r="B103" s="14"/>
      <x:c r="C103" s="13"/>
      <x:c r="D103" s="76" t="str">
        <x:f>IF(C103="","",XLOOKUP(C103,'Lists &amp; COA'!$A$47:$A$145,'Lists &amp; COA'!$B$47:$B$145,"Customer not found"))</x:f>
      </x:c>
      <x:c r="E103" s="13"/>
      <x:c r="F103" s="13"/>
      <x:c r="G103" s="13"/>
      <x:c r="H103" s="77"/>
      <x:c r="I103" s="77"/>
      <x:c r="J103" s="78" t="str">
        <x:f>IF(H103="","",N(H103)-N(I103))</x:f>
      </x:c>
      <x:c r="K103" s="13"/>
      <x:c r="L103" s="13"/>
      <x:c r="M103" s="13"/>
      <x:c r="N103" s="13"/>
    </x:row>
    <x:row r="104">
      <x:c r="A104" s="13"/>
      <x:c r="B104" s="14"/>
      <x:c r="C104" s="13"/>
      <x:c r="D104" s="76" t="str">
        <x:f>IF(C104="","",XLOOKUP(C104,'Lists &amp; COA'!$A$47:$A$145,'Lists &amp; COA'!$B$47:$B$145,"Customer not found"))</x:f>
      </x:c>
      <x:c r="E104" s="13"/>
      <x:c r="F104" s="13"/>
      <x:c r="G104" s="13"/>
      <x:c r="H104" s="77"/>
      <x:c r="I104" s="77"/>
      <x:c r="J104" s="78" t="str">
        <x:f>IF(H104="","",N(H104)-N(I104))</x:f>
      </x:c>
      <x:c r="K104" s="13"/>
      <x:c r="L104" s="13"/>
      <x:c r="M104" s="13"/>
      <x:c r="N104" s="13"/>
    </x:row>
    <x:row r="105">
      <x:c r="A105" s="13"/>
      <x:c r="B105" s="14"/>
      <x:c r="C105" s="13"/>
      <x:c r="D105" s="76" t="str">
        <x:f>IF(C105="","",XLOOKUP(C105,'Lists &amp; COA'!$A$47:$A$145,'Lists &amp; COA'!$B$47:$B$145,"Customer not found"))</x:f>
      </x:c>
      <x:c r="E105" s="13"/>
      <x:c r="F105" s="13"/>
      <x:c r="G105" s="13"/>
      <x:c r="H105" s="77"/>
      <x:c r="I105" s="77"/>
      <x:c r="J105" s="78" t="str">
        <x:f>IF(H105="","",N(H105)-N(I105))</x:f>
      </x:c>
      <x:c r="K105" s="13"/>
      <x:c r="L105" s="13"/>
      <x:c r="M105" s="13"/>
      <x:c r="N105" s="13"/>
    </x:row>
    <x:row r="106">
      <x:c r="A106" s="13"/>
      <x:c r="B106" s="14"/>
      <x:c r="C106" s="13"/>
      <x:c r="D106" s="76" t="str">
        <x:f>IF(C106="","",XLOOKUP(C106,'Lists &amp; COA'!$A$47:$A$145,'Lists &amp; COA'!$B$47:$B$145,"Customer not found"))</x:f>
      </x:c>
      <x:c r="E106" s="13"/>
      <x:c r="F106" s="13"/>
      <x:c r="G106" s="13"/>
      <x:c r="H106" s="77"/>
      <x:c r="I106" s="77"/>
      <x:c r="J106" s="78" t="str">
        <x:f>IF(H106="","",N(H106)-N(I106))</x:f>
      </x:c>
      <x:c r="K106" s="13"/>
      <x:c r="L106" s="13"/>
      <x:c r="M106" s="13"/>
      <x:c r="N106" s="13"/>
    </x:row>
    <x:row r="107">
      <x:c r="A107" s="13"/>
      <x:c r="B107" s="14"/>
      <x:c r="C107" s="13"/>
      <x:c r="D107" s="76" t="str">
        <x:f>IF(C107="","",XLOOKUP(C107,'Lists &amp; COA'!$A$47:$A$145,'Lists &amp; COA'!$B$47:$B$145,"Customer not found"))</x:f>
      </x:c>
      <x:c r="E107" s="13"/>
      <x:c r="F107" s="13"/>
      <x:c r="G107" s="13"/>
      <x:c r="H107" s="77"/>
      <x:c r="I107" s="77"/>
      <x:c r="J107" s="78" t="str">
        <x:f>IF(H107="","",N(H107)-N(I107))</x:f>
      </x:c>
      <x:c r="K107" s="13"/>
      <x:c r="L107" s="13"/>
      <x:c r="M107" s="13"/>
      <x:c r="N107" s="13"/>
    </x:row>
    <x:row r="108">
      <x:c r="A108" s="13"/>
      <x:c r="B108" s="14"/>
      <x:c r="C108" s="13"/>
      <x:c r="D108" s="76" t="str">
        <x:f>IF(C108="","",XLOOKUP(C108,'Lists &amp; COA'!$A$47:$A$145,'Lists &amp; COA'!$B$47:$B$145,"Customer not found"))</x:f>
      </x:c>
      <x:c r="E108" s="13"/>
      <x:c r="F108" s="13"/>
      <x:c r="G108" s="13"/>
      <x:c r="H108" s="77"/>
      <x:c r="I108" s="77"/>
      <x:c r="J108" s="78" t="str">
        <x:f>IF(H108="","",N(H108)-N(I108))</x:f>
      </x:c>
      <x:c r="K108" s="13"/>
      <x:c r="L108" s="13"/>
      <x:c r="M108" s="13"/>
      <x:c r="N108" s="13"/>
    </x:row>
    <x:row r="109">
      <x:c r="A109" s="13"/>
      <x:c r="B109" s="14"/>
      <x:c r="C109" s="13"/>
      <x:c r="D109" s="76" t="str">
        <x:f>IF(C109="","",XLOOKUP(C109,'Lists &amp; COA'!$A$47:$A$145,'Lists &amp; COA'!$B$47:$B$145,"Customer not found"))</x:f>
      </x:c>
      <x:c r="E109" s="13"/>
      <x:c r="F109" s="13"/>
      <x:c r="G109" s="13"/>
      <x:c r="H109" s="77"/>
      <x:c r="I109" s="77"/>
      <x:c r="J109" s="78" t="str">
        <x:f>IF(H109="","",N(H109)-N(I109))</x:f>
      </x:c>
      <x:c r="K109" s="13"/>
      <x:c r="L109" s="13"/>
      <x:c r="M109" s="13"/>
      <x:c r="N109" s="13"/>
    </x:row>
    <x:row r="110">
      <x:c r="A110" s="13"/>
      <x:c r="B110" s="14"/>
      <x:c r="C110" s="13"/>
      <x:c r="D110" s="76" t="str">
        <x:f>IF(C110="","",XLOOKUP(C110,'Lists &amp; COA'!$A$47:$A$145,'Lists &amp; COA'!$B$47:$B$145,"Customer not found"))</x:f>
      </x:c>
      <x:c r="E110" s="13"/>
      <x:c r="F110" s="13"/>
      <x:c r="G110" s="13"/>
      <x:c r="H110" s="77"/>
      <x:c r="I110" s="77"/>
      <x:c r="J110" s="78" t="str">
        <x:f>IF(H110="","",N(H110)-N(I110))</x:f>
      </x:c>
      <x:c r="K110" s="13"/>
      <x:c r="L110" s="13"/>
      <x:c r="M110" s="13"/>
      <x:c r="N110" s="13"/>
    </x:row>
    <x:row r="111">
      <x:c r="A111" s="13"/>
      <x:c r="B111" s="14"/>
      <x:c r="C111" s="13"/>
      <x:c r="D111" s="76" t="str">
        <x:f>IF(C111="","",XLOOKUP(C111,'Lists &amp; COA'!$A$47:$A$145,'Lists &amp; COA'!$B$47:$B$145,"Customer not found"))</x:f>
      </x:c>
      <x:c r="E111" s="13"/>
      <x:c r="F111" s="13"/>
      <x:c r="G111" s="13"/>
      <x:c r="H111" s="77"/>
      <x:c r="I111" s="77"/>
      <x:c r="J111" s="78" t="str">
        <x:f>IF(H111="","",N(H111)-N(I111))</x:f>
      </x:c>
      <x:c r="K111" s="13"/>
      <x:c r="L111" s="13"/>
      <x:c r="M111" s="13"/>
      <x:c r="N111" s="13"/>
    </x:row>
    <x:row r="112">
      <x:c r="A112" s="13"/>
      <x:c r="B112" s="14"/>
      <x:c r="C112" s="13"/>
      <x:c r="D112" s="76" t="str">
        <x:f>IF(C112="","",XLOOKUP(C112,'Lists &amp; COA'!$A$47:$A$145,'Lists &amp; COA'!$B$47:$B$145,"Customer not found"))</x:f>
      </x:c>
      <x:c r="E112" s="13"/>
      <x:c r="F112" s="13"/>
      <x:c r="G112" s="13"/>
      <x:c r="H112" s="77"/>
      <x:c r="I112" s="77"/>
      <x:c r="J112" s="78" t="str">
        <x:f>IF(H112="","",N(H112)-N(I112))</x:f>
      </x:c>
      <x:c r="K112" s="13"/>
      <x:c r="L112" s="13"/>
      <x:c r="M112" s="13"/>
      <x:c r="N112" s="13"/>
    </x:row>
    <x:row r="113">
      <x:c r="A113" s="13"/>
      <x:c r="B113" s="14"/>
      <x:c r="C113" s="13"/>
      <x:c r="D113" s="76" t="str">
        <x:f>IF(C113="","",XLOOKUP(C113,'Lists &amp; COA'!$A$47:$A$145,'Lists &amp; COA'!$B$47:$B$145,"Customer not found"))</x:f>
      </x:c>
      <x:c r="E113" s="13"/>
      <x:c r="F113" s="13"/>
      <x:c r="G113" s="13"/>
      <x:c r="H113" s="77"/>
      <x:c r="I113" s="77"/>
      <x:c r="J113" s="78" t="str">
        <x:f>IF(H113="","",N(H113)-N(I113))</x:f>
      </x:c>
      <x:c r="K113" s="13"/>
      <x:c r="L113" s="13"/>
      <x:c r="M113" s="13"/>
      <x:c r="N113" s="13"/>
    </x:row>
    <x:row r="114">
      <x:c r="A114" s="13"/>
      <x:c r="B114" s="14"/>
      <x:c r="C114" s="13"/>
      <x:c r="D114" s="76" t="str">
        <x:f>IF(C114="","",XLOOKUP(C114,'Lists &amp; COA'!$A$47:$A$145,'Lists &amp; COA'!$B$47:$B$145,"Customer not found"))</x:f>
      </x:c>
      <x:c r="E114" s="13"/>
      <x:c r="F114" s="13"/>
      <x:c r="G114" s="13"/>
      <x:c r="H114" s="77"/>
      <x:c r="I114" s="77"/>
      <x:c r="J114" s="78" t="str">
        <x:f>IF(H114="","",N(H114)-N(I114))</x:f>
      </x:c>
      <x:c r="K114" s="13"/>
      <x:c r="L114" s="13"/>
      <x:c r="M114" s="13"/>
      <x:c r="N114" s="13"/>
    </x:row>
    <x:row r="115">
      <x:c r="A115" s="13"/>
      <x:c r="B115" s="14"/>
      <x:c r="C115" s="13"/>
      <x:c r="D115" s="76" t="str">
        <x:f>IF(C115="","",XLOOKUP(C115,'Lists &amp; COA'!$A$47:$A$145,'Lists &amp; COA'!$B$47:$B$145,"Customer not found"))</x:f>
      </x:c>
      <x:c r="E115" s="13"/>
      <x:c r="F115" s="13"/>
      <x:c r="G115" s="13"/>
      <x:c r="H115" s="77"/>
      <x:c r="I115" s="77"/>
      <x:c r="J115" s="78" t="str">
        <x:f>IF(H115="","",N(H115)-N(I115))</x:f>
      </x:c>
      <x:c r="K115" s="13"/>
      <x:c r="L115" s="13"/>
      <x:c r="M115" s="13"/>
      <x:c r="N115" s="13"/>
    </x:row>
    <x:row r="116">
      <x:c r="A116" s="13"/>
      <x:c r="B116" s="14"/>
      <x:c r="C116" s="13"/>
      <x:c r="D116" s="76" t="str">
        <x:f>IF(C116="","",XLOOKUP(C116,'Lists &amp; COA'!$A$47:$A$145,'Lists &amp; COA'!$B$47:$B$145,"Customer not found"))</x:f>
      </x:c>
      <x:c r="E116" s="13"/>
      <x:c r="F116" s="13"/>
      <x:c r="G116" s="13"/>
      <x:c r="H116" s="77"/>
      <x:c r="I116" s="77"/>
      <x:c r="J116" s="78" t="str">
        <x:f>IF(H116="","",N(H116)-N(I116))</x:f>
      </x:c>
      <x:c r="K116" s="13"/>
      <x:c r="L116" s="13"/>
      <x:c r="M116" s="13"/>
      <x:c r="N116" s="13"/>
    </x:row>
    <x:row r="117">
      <x:c r="A117" s="13"/>
      <x:c r="B117" s="14"/>
      <x:c r="C117" s="13"/>
      <x:c r="D117" s="76" t="str">
        <x:f>IF(C117="","",XLOOKUP(C117,'Lists &amp; COA'!$A$47:$A$145,'Lists &amp; COA'!$B$47:$B$145,"Customer not found"))</x:f>
      </x:c>
      <x:c r="E117" s="13"/>
      <x:c r="F117" s="13"/>
      <x:c r="G117" s="13"/>
      <x:c r="H117" s="77"/>
      <x:c r="I117" s="77"/>
      <x:c r="J117" s="78" t="str">
        <x:f>IF(H117="","",N(H117)-N(I117))</x:f>
      </x:c>
      <x:c r="K117" s="13"/>
      <x:c r="L117" s="13"/>
      <x:c r="M117" s="13"/>
      <x:c r="N117" s="13"/>
    </x:row>
    <x:row r="118">
      <x:c r="A118" s="13"/>
      <x:c r="B118" s="14"/>
      <x:c r="C118" s="13"/>
      <x:c r="D118" s="76" t="str">
        <x:f>IF(C118="","",XLOOKUP(C118,'Lists &amp; COA'!$A$47:$A$145,'Lists &amp; COA'!$B$47:$B$145,"Customer not found"))</x:f>
      </x:c>
      <x:c r="E118" s="13"/>
      <x:c r="F118" s="13"/>
      <x:c r="G118" s="13"/>
      <x:c r="H118" s="77"/>
      <x:c r="I118" s="77"/>
      <x:c r="J118" s="78" t="str">
        <x:f>IF(H118="","",N(H118)-N(I118))</x:f>
      </x:c>
      <x:c r="K118" s="13"/>
      <x:c r="L118" s="13"/>
      <x:c r="M118" s="13"/>
      <x:c r="N118" s="13"/>
    </x:row>
    <x:row r="119">
      <x:c r="A119" s="13"/>
      <x:c r="B119" s="14"/>
      <x:c r="C119" s="13"/>
      <x:c r="D119" s="76" t="str">
        <x:f>IF(C119="","",XLOOKUP(C119,'Lists &amp; COA'!$A$47:$A$145,'Lists &amp; COA'!$B$47:$B$145,"Customer not found"))</x:f>
      </x:c>
      <x:c r="E119" s="13"/>
      <x:c r="F119" s="13"/>
      <x:c r="G119" s="13"/>
      <x:c r="H119" s="77"/>
      <x:c r="I119" s="77"/>
      <x:c r="J119" s="78" t="str">
        <x:f>IF(H119="","",N(H119)-N(I119))</x:f>
      </x:c>
      <x:c r="K119" s="13"/>
      <x:c r="L119" s="13"/>
      <x:c r="M119" s="13"/>
      <x:c r="N119" s="13"/>
    </x:row>
    <x:row r="120">
      <x:c r="A120" s="13"/>
      <x:c r="B120" s="14"/>
      <x:c r="C120" s="13"/>
      <x:c r="D120" s="76" t="str">
        <x:f>IF(C120="","",XLOOKUP(C120,'Lists &amp; COA'!$A$47:$A$145,'Lists &amp; COA'!$B$47:$B$145,"Customer not found"))</x:f>
      </x:c>
      <x:c r="E120" s="13"/>
      <x:c r="F120" s="13"/>
      <x:c r="G120" s="13"/>
      <x:c r="H120" s="77"/>
      <x:c r="I120" s="77"/>
      <x:c r="J120" s="78" t="str">
        <x:f>IF(H120="","",N(H120)-N(I120))</x:f>
      </x:c>
      <x:c r="K120" s="13"/>
      <x:c r="L120" s="13"/>
      <x:c r="M120" s="13"/>
      <x:c r="N120" s="13"/>
    </x:row>
    <x:row r="121">
      <x:c r="A121" s="13"/>
      <x:c r="B121" s="14"/>
      <x:c r="C121" s="13"/>
      <x:c r="D121" s="76" t="str">
        <x:f>IF(C121="","",XLOOKUP(C121,'Lists &amp; COA'!$A$47:$A$145,'Lists &amp; COA'!$B$47:$B$145,"Customer not found"))</x:f>
      </x:c>
      <x:c r="E121" s="13"/>
      <x:c r="F121" s="13"/>
      <x:c r="G121" s="13"/>
      <x:c r="H121" s="77"/>
      <x:c r="I121" s="77"/>
      <x:c r="J121" s="78" t="str">
        <x:f>IF(H121="","",N(H121)-N(I121))</x:f>
      </x:c>
      <x:c r="K121" s="13"/>
      <x:c r="L121" s="13"/>
      <x:c r="M121" s="13"/>
      <x:c r="N121" s="13"/>
    </x:row>
    <x:row r="122">
      <x:c r="A122" s="13"/>
      <x:c r="B122" s="14"/>
      <x:c r="C122" s="13"/>
      <x:c r="D122" s="76" t="str">
        <x:f>IF(C122="","",XLOOKUP(C122,'Lists &amp; COA'!$A$47:$A$145,'Lists &amp; COA'!$B$47:$B$145,"Customer not found"))</x:f>
      </x:c>
      <x:c r="E122" s="13"/>
      <x:c r="F122" s="13"/>
      <x:c r="G122" s="13"/>
      <x:c r="H122" s="77"/>
      <x:c r="I122" s="77"/>
      <x:c r="J122" s="78" t="str">
        <x:f>IF(H122="","",N(H122)-N(I122))</x:f>
      </x:c>
      <x:c r="K122" s="13"/>
      <x:c r="L122" s="13"/>
      <x:c r="M122" s="13"/>
      <x:c r="N122" s="13"/>
    </x:row>
    <x:row r="123">
      <x:c r="A123" s="13"/>
      <x:c r="B123" s="14"/>
      <x:c r="C123" s="13"/>
      <x:c r="D123" s="76" t="str">
        <x:f>IF(C123="","",XLOOKUP(C123,'Lists &amp; COA'!$A$47:$A$145,'Lists &amp; COA'!$B$47:$B$145,"Customer not found"))</x:f>
      </x:c>
      <x:c r="E123" s="13"/>
      <x:c r="F123" s="13"/>
      <x:c r="G123" s="13"/>
      <x:c r="H123" s="77"/>
      <x:c r="I123" s="77"/>
      <x:c r="J123" s="78" t="str">
        <x:f>IF(H123="","",N(H123)-N(I123))</x:f>
      </x:c>
      <x:c r="K123" s="13"/>
      <x:c r="L123" s="13"/>
      <x:c r="M123" s="13"/>
      <x:c r="N123" s="13"/>
    </x:row>
    <x:row r="124">
      <x:c r="A124" s="13"/>
      <x:c r="B124" s="14"/>
      <x:c r="C124" s="13"/>
      <x:c r="D124" s="76" t="str">
        <x:f>IF(C124="","",XLOOKUP(C124,'Lists &amp; COA'!$A$47:$A$145,'Lists &amp; COA'!$B$47:$B$145,"Customer not found"))</x:f>
      </x:c>
      <x:c r="E124" s="13"/>
      <x:c r="F124" s="13"/>
      <x:c r="G124" s="13"/>
      <x:c r="H124" s="77"/>
      <x:c r="I124" s="77"/>
      <x:c r="J124" s="78" t="str">
        <x:f>IF(H124="","",N(H124)-N(I124))</x:f>
      </x:c>
      <x:c r="K124" s="13"/>
      <x:c r="L124" s="13"/>
      <x:c r="M124" s="13"/>
      <x:c r="N124" s="13"/>
    </x:row>
    <x:row r="125">
      <x:c r="A125" s="13"/>
      <x:c r="B125" s="14"/>
      <x:c r="C125" s="13"/>
      <x:c r="D125" s="76" t="str">
        <x:f>IF(C125="","",XLOOKUP(C125,'Lists &amp; COA'!$A$47:$A$145,'Lists &amp; COA'!$B$47:$B$145,"Customer not found"))</x:f>
      </x:c>
      <x:c r="E125" s="13"/>
      <x:c r="F125" s="13"/>
      <x:c r="G125" s="13"/>
      <x:c r="H125" s="77"/>
      <x:c r="I125" s="77"/>
      <x:c r="J125" s="78" t="str">
        <x:f>IF(H125="","",N(H125)-N(I125))</x:f>
      </x:c>
      <x:c r="K125" s="13"/>
      <x:c r="L125" s="13"/>
      <x:c r="M125" s="13"/>
      <x:c r="N125" s="13"/>
    </x:row>
    <x:row r="126">
      <x:c r="A126" s="13"/>
      <x:c r="B126" s="14"/>
      <x:c r="C126" s="13"/>
      <x:c r="D126" s="76" t="str">
        <x:f>IF(C126="","",XLOOKUP(C126,'Lists &amp; COA'!$A$47:$A$145,'Lists &amp; COA'!$B$47:$B$145,"Customer not found"))</x:f>
      </x:c>
      <x:c r="E126" s="13"/>
      <x:c r="F126" s="13"/>
      <x:c r="G126" s="13"/>
      <x:c r="H126" s="77"/>
      <x:c r="I126" s="77"/>
      <x:c r="J126" s="78" t="str">
        <x:f>IF(H126="","",N(H126)-N(I126))</x:f>
      </x:c>
      <x:c r="K126" s="13"/>
      <x:c r="L126" s="13"/>
      <x:c r="M126" s="13"/>
      <x:c r="N126" s="13"/>
    </x:row>
    <x:row r="127">
      <x:c r="A127" s="13"/>
      <x:c r="B127" s="14"/>
      <x:c r="C127" s="13"/>
      <x:c r="D127" s="76" t="str">
        <x:f>IF(C127="","",XLOOKUP(C127,'Lists &amp; COA'!$A$47:$A$145,'Lists &amp; COA'!$B$47:$B$145,"Customer not found"))</x:f>
      </x:c>
      <x:c r="E127" s="13"/>
      <x:c r="F127" s="13"/>
      <x:c r="G127" s="13"/>
      <x:c r="H127" s="77"/>
      <x:c r="I127" s="77"/>
      <x:c r="J127" s="78" t="str">
        <x:f>IF(H127="","",N(H127)-N(I127))</x:f>
      </x:c>
      <x:c r="K127" s="13"/>
      <x:c r="L127" s="13"/>
      <x:c r="M127" s="13"/>
      <x:c r="N127" s="13"/>
    </x:row>
    <x:row r="128">
      <x:c r="A128" s="13"/>
      <x:c r="B128" s="14"/>
      <x:c r="C128" s="13"/>
      <x:c r="D128" s="76" t="str">
        <x:f>IF(C128="","",XLOOKUP(C128,'Lists &amp; COA'!$A$47:$A$145,'Lists &amp; COA'!$B$47:$B$145,"Customer not found"))</x:f>
      </x:c>
      <x:c r="E128" s="13"/>
      <x:c r="F128" s="13"/>
      <x:c r="G128" s="13"/>
      <x:c r="H128" s="77"/>
      <x:c r="I128" s="77"/>
      <x:c r="J128" s="78" t="str">
        <x:f>IF(H128="","",N(H128)-N(I128))</x:f>
      </x:c>
      <x:c r="K128" s="13"/>
      <x:c r="L128" s="13"/>
      <x:c r="M128" s="13"/>
      <x:c r="N128" s="13"/>
    </x:row>
    <x:row r="129">
      <x:c r="A129" s="13"/>
      <x:c r="B129" s="14"/>
      <x:c r="C129" s="13"/>
      <x:c r="D129" s="76" t="str">
        <x:f>IF(C129="","",XLOOKUP(C129,'Lists &amp; COA'!$A$47:$A$145,'Lists &amp; COA'!$B$47:$B$145,"Customer not found"))</x:f>
      </x:c>
      <x:c r="E129" s="13"/>
      <x:c r="F129" s="13"/>
      <x:c r="G129" s="13"/>
      <x:c r="H129" s="77"/>
      <x:c r="I129" s="77"/>
      <x:c r="J129" s="78" t="str">
        <x:f>IF(H129="","",N(H129)-N(I129))</x:f>
      </x:c>
      <x:c r="K129" s="13"/>
      <x:c r="L129" s="13"/>
      <x:c r="M129" s="13"/>
      <x:c r="N129" s="13"/>
    </x:row>
    <x:row r="130">
      <x:c r="A130" s="13"/>
      <x:c r="B130" s="14"/>
      <x:c r="C130" s="13"/>
      <x:c r="D130" s="76" t="str">
        <x:f>IF(C130="","",XLOOKUP(C130,'Lists &amp; COA'!$A$47:$A$145,'Lists &amp; COA'!$B$47:$B$145,"Customer not found"))</x:f>
      </x:c>
      <x:c r="E130" s="13"/>
      <x:c r="F130" s="13"/>
      <x:c r="G130" s="13"/>
      <x:c r="H130" s="77"/>
      <x:c r="I130" s="77"/>
      <x:c r="J130" s="78" t="str">
        <x:f>IF(H130="","",N(H130)-N(I130))</x:f>
      </x:c>
      <x:c r="K130" s="13"/>
      <x:c r="L130" s="13"/>
      <x:c r="M130" s="13"/>
      <x:c r="N130" s="13"/>
    </x:row>
    <x:row r="131">
      <x:c r="A131" s="13"/>
      <x:c r="B131" s="14"/>
      <x:c r="C131" s="13"/>
      <x:c r="D131" s="76" t="str">
        <x:f>IF(C131="","",XLOOKUP(C131,'Lists &amp; COA'!$A$47:$A$145,'Lists &amp; COA'!$B$47:$B$145,"Customer not found"))</x:f>
      </x:c>
      <x:c r="E131" s="13"/>
      <x:c r="F131" s="13"/>
      <x:c r="G131" s="13"/>
      <x:c r="H131" s="77"/>
      <x:c r="I131" s="77"/>
      <x:c r="J131" s="78" t="str">
        <x:f>IF(H131="","",N(H131)-N(I131))</x:f>
      </x:c>
      <x:c r="K131" s="13"/>
      <x:c r="L131" s="13"/>
      <x:c r="M131" s="13"/>
      <x:c r="N131" s="13"/>
    </x:row>
    <x:row r="132">
      <x:c r="A132" s="13"/>
      <x:c r="B132" s="14"/>
      <x:c r="C132" s="13"/>
      <x:c r="D132" s="76" t="str">
        <x:f>IF(C132="","",XLOOKUP(C132,'Lists &amp; COA'!$A$47:$A$145,'Lists &amp; COA'!$B$47:$B$145,"Customer not found"))</x:f>
      </x:c>
      <x:c r="E132" s="13"/>
      <x:c r="F132" s="13"/>
      <x:c r="G132" s="13"/>
      <x:c r="H132" s="77"/>
      <x:c r="I132" s="77"/>
      <x:c r="J132" s="78" t="str">
        <x:f>IF(H132="","",N(H132)-N(I132))</x:f>
      </x:c>
      <x:c r="K132" s="13"/>
      <x:c r="L132" s="13"/>
      <x:c r="M132" s="13"/>
      <x:c r="N132" s="13"/>
    </x:row>
    <x:row r="133">
      <x:c r="A133" s="13"/>
      <x:c r="B133" s="14"/>
      <x:c r="C133" s="13"/>
      <x:c r="D133" s="76" t="str">
        <x:f>IF(C133="","",XLOOKUP(C133,'Lists &amp; COA'!$A$47:$A$145,'Lists &amp; COA'!$B$47:$B$145,"Customer not found"))</x:f>
      </x:c>
      <x:c r="E133" s="13"/>
      <x:c r="F133" s="13"/>
      <x:c r="G133" s="13"/>
      <x:c r="H133" s="77"/>
      <x:c r="I133" s="77"/>
      <x:c r="J133" s="78" t="str">
        <x:f>IF(H133="","",N(H133)-N(I133))</x:f>
      </x:c>
      <x:c r="K133" s="13"/>
      <x:c r="L133" s="13"/>
      <x:c r="M133" s="13"/>
      <x:c r="N133" s="13"/>
    </x:row>
    <x:row r="134">
      <x:c r="A134" s="13"/>
      <x:c r="B134" s="14"/>
      <x:c r="C134" s="13"/>
      <x:c r="D134" s="76" t="str">
        <x:f>IF(C134="","",XLOOKUP(C134,'Lists &amp; COA'!$A$47:$A$145,'Lists &amp; COA'!$B$47:$B$145,"Customer not found"))</x:f>
      </x:c>
      <x:c r="E134" s="13"/>
      <x:c r="F134" s="13"/>
      <x:c r="G134" s="13"/>
      <x:c r="H134" s="77"/>
      <x:c r="I134" s="77"/>
      <x:c r="J134" s="78" t="str">
        <x:f>IF(H134="","",N(H134)-N(I134))</x:f>
      </x:c>
      <x:c r="K134" s="13"/>
      <x:c r="L134" s="13"/>
      <x:c r="M134" s="13"/>
      <x:c r="N134" s="13"/>
    </x:row>
    <x:row r="135">
      <x:c r="A135" s="13"/>
      <x:c r="B135" s="14"/>
      <x:c r="C135" s="13"/>
      <x:c r="D135" s="76" t="str">
        <x:f>IF(C135="","",XLOOKUP(C135,'Lists &amp; COA'!$A$47:$A$145,'Lists &amp; COA'!$B$47:$B$145,"Customer not found"))</x:f>
      </x:c>
      <x:c r="E135" s="13"/>
      <x:c r="F135" s="13"/>
      <x:c r="G135" s="13"/>
      <x:c r="H135" s="77"/>
      <x:c r="I135" s="77"/>
      <x:c r="J135" s="78" t="str">
        <x:f>IF(H135="","",N(H135)-N(I135))</x:f>
      </x:c>
      <x:c r="K135" s="13"/>
      <x:c r="L135" s="13"/>
      <x:c r="M135" s="13"/>
      <x:c r="N135" s="13"/>
    </x:row>
    <x:row r="136">
      <x:c r="A136" s="13"/>
      <x:c r="B136" s="14"/>
      <x:c r="C136" s="13"/>
      <x:c r="D136" s="76" t="str">
        <x:f>IF(C136="","",XLOOKUP(C136,'Lists &amp; COA'!$A$47:$A$145,'Lists &amp; COA'!$B$47:$B$145,"Customer not found"))</x:f>
      </x:c>
      <x:c r="E136" s="13"/>
      <x:c r="F136" s="13"/>
      <x:c r="G136" s="13"/>
      <x:c r="H136" s="77"/>
      <x:c r="I136" s="77"/>
      <x:c r="J136" s="78" t="str">
        <x:f>IF(H136="","",N(H136)-N(I136))</x:f>
      </x:c>
      <x:c r="K136" s="13"/>
      <x:c r="L136" s="13"/>
      <x:c r="M136" s="13"/>
      <x:c r="N136" s="13"/>
    </x:row>
    <x:row r="137">
      <x:c r="A137" s="13"/>
      <x:c r="B137" s="14"/>
      <x:c r="C137" s="13"/>
      <x:c r="D137" s="76" t="str">
        <x:f>IF(C137="","",XLOOKUP(C137,'Lists &amp; COA'!$A$47:$A$145,'Lists &amp; COA'!$B$47:$B$145,"Customer not found"))</x:f>
      </x:c>
      <x:c r="E137" s="13"/>
      <x:c r="F137" s="13"/>
      <x:c r="G137" s="13"/>
      <x:c r="H137" s="77"/>
      <x:c r="I137" s="77"/>
      <x:c r="J137" s="78" t="str">
        <x:f>IF(H137="","",N(H137)-N(I137))</x:f>
      </x:c>
      <x:c r="K137" s="13"/>
      <x:c r="L137" s="13"/>
      <x:c r="M137" s="13"/>
      <x:c r="N137" s="13"/>
    </x:row>
    <x:row r="138">
      <x:c r="A138" s="13"/>
      <x:c r="B138" s="14"/>
      <x:c r="C138" s="13"/>
      <x:c r="D138" s="76" t="str">
        <x:f>IF(C138="","",XLOOKUP(C138,'Lists &amp; COA'!$A$47:$A$145,'Lists &amp; COA'!$B$47:$B$145,"Customer not found"))</x:f>
      </x:c>
      <x:c r="E138" s="13"/>
      <x:c r="F138" s="13"/>
      <x:c r="G138" s="13"/>
      <x:c r="H138" s="77"/>
      <x:c r="I138" s="77"/>
      <x:c r="J138" s="78" t="str">
        <x:f>IF(H138="","",N(H138)-N(I138))</x:f>
      </x:c>
      <x:c r="K138" s="13"/>
      <x:c r="L138" s="13"/>
      <x:c r="M138" s="13"/>
      <x:c r="N138" s="13"/>
    </x:row>
    <x:row r="139">
      <x:c r="A139" s="13"/>
      <x:c r="B139" s="14"/>
      <x:c r="C139" s="13"/>
      <x:c r="D139" s="76" t="str">
        <x:f>IF(C139="","",XLOOKUP(C139,'Lists &amp; COA'!$A$47:$A$145,'Lists &amp; COA'!$B$47:$B$145,"Customer not found"))</x:f>
      </x:c>
      <x:c r="E139" s="13"/>
      <x:c r="F139" s="13"/>
      <x:c r="G139" s="13"/>
      <x:c r="H139" s="77"/>
      <x:c r="I139" s="77"/>
      <x:c r="J139" s="78" t="str">
        <x:f>IF(H139="","",N(H139)-N(I139))</x:f>
      </x:c>
      <x:c r="K139" s="13"/>
      <x:c r="L139" s="13"/>
      <x:c r="M139" s="13"/>
      <x:c r="N139" s="13"/>
    </x:row>
    <x:row r="140">
      <x:c r="A140" s="13"/>
      <x:c r="B140" s="14"/>
      <x:c r="C140" s="13"/>
      <x:c r="D140" s="76" t="str">
        <x:f>IF(C140="","",XLOOKUP(C140,'Lists &amp; COA'!$A$47:$A$145,'Lists &amp; COA'!$B$47:$B$145,"Customer not found"))</x:f>
      </x:c>
      <x:c r="E140" s="13"/>
      <x:c r="F140" s="13"/>
      <x:c r="G140" s="13"/>
      <x:c r="H140" s="77"/>
      <x:c r="I140" s="77"/>
      <x:c r="J140" s="78" t="str">
        <x:f>IF(H140="","",N(H140)-N(I140))</x:f>
      </x:c>
      <x:c r="K140" s="13"/>
      <x:c r="L140" s="13"/>
      <x:c r="M140" s="13"/>
      <x:c r="N140" s="13"/>
    </x:row>
    <x:row r="141">
      <x:c r="A141" s="13"/>
      <x:c r="B141" s="14"/>
      <x:c r="C141" s="13"/>
      <x:c r="D141" s="76" t="str">
        <x:f>IF(C141="","",XLOOKUP(C141,'Lists &amp; COA'!$A$47:$A$145,'Lists &amp; COA'!$B$47:$B$145,"Customer not found"))</x:f>
      </x:c>
      <x:c r="E141" s="13"/>
      <x:c r="F141" s="13"/>
      <x:c r="G141" s="13"/>
      <x:c r="H141" s="77"/>
      <x:c r="I141" s="77"/>
      <x:c r="J141" s="78" t="str">
        <x:f>IF(H141="","",N(H141)-N(I141))</x:f>
      </x:c>
      <x:c r="K141" s="13"/>
      <x:c r="L141" s="13"/>
      <x:c r="M141" s="13"/>
      <x:c r="N141" s="13"/>
    </x:row>
    <x:row r="142">
      <x:c r="A142" s="13"/>
      <x:c r="B142" s="14"/>
      <x:c r="C142" s="13"/>
      <x:c r="D142" s="76" t="str">
        <x:f>IF(C142="","",XLOOKUP(C142,'Lists &amp; COA'!$A$47:$A$145,'Lists &amp; COA'!$B$47:$B$145,"Customer not found"))</x:f>
      </x:c>
      <x:c r="E142" s="13"/>
      <x:c r="F142" s="13"/>
      <x:c r="G142" s="13"/>
      <x:c r="H142" s="77"/>
      <x:c r="I142" s="77"/>
      <x:c r="J142" s="78" t="str">
        <x:f>IF(H142="","",N(H142)-N(I142))</x:f>
      </x:c>
      <x:c r="K142" s="13"/>
      <x:c r="L142" s="13"/>
      <x:c r="M142" s="13"/>
      <x:c r="N142" s="13"/>
    </x:row>
    <x:row r="143">
      <x:c r="A143" s="13"/>
      <x:c r="B143" s="14"/>
      <x:c r="C143" s="13"/>
      <x:c r="D143" s="76" t="str">
        <x:f>IF(C143="","",XLOOKUP(C143,'Lists &amp; COA'!$A$47:$A$145,'Lists &amp; COA'!$B$47:$B$145,"Customer not found"))</x:f>
      </x:c>
      <x:c r="E143" s="13"/>
      <x:c r="F143" s="13"/>
      <x:c r="G143" s="13"/>
      <x:c r="H143" s="77"/>
      <x:c r="I143" s="77"/>
      <x:c r="J143" s="78" t="str">
        <x:f>IF(H143="","",N(H143)-N(I143))</x:f>
      </x:c>
      <x:c r="K143" s="13"/>
      <x:c r="L143" s="13"/>
      <x:c r="M143" s="13"/>
      <x:c r="N143" s="13"/>
    </x:row>
    <x:row r="144">
      <x:c r="A144" s="13"/>
      <x:c r="B144" s="14"/>
      <x:c r="C144" s="13"/>
      <x:c r="D144" s="76" t="str">
        <x:f>IF(C144="","",XLOOKUP(C144,'Lists &amp; COA'!$A$47:$A$145,'Lists &amp; COA'!$B$47:$B$145,"Customer not found"))</x:f>
      </x:c>
      <x:c r="E144" s="13"/>
      <x:c r="F144" s="13"/>
      <x:c r="G144" s="13"/>
      <x:c r="H144" s="77"/>
      <x:c r="I144" s="77"/>
      <x:c r="J144" s="78" t="str">
        <x:f>IF(H144="","",N(H144)-N(I144))</x:f>
      </x:c>
      <x:c r="K144" s="13"/>
      <x:c r="L144" s="13"/>
      <x:c r="M144" s="13"/>
      <x:c r="N144" s="13"/>
    </x:row>
    <x:row r="145">
      <x:c r="A145" s="13"/>
      <x:c r="B145" s="14"/>
      <x:c r="C145" s="13"/>
      <x:c r="D145" s="76" t="str">
        <x:f>IF(C145="","",XLOOKUP(C145,'Lists &amp; COA'!$A$47:$A$145,'Lists &amp; COA'!$B$47:$B$145,"Customer not found"))</x:f>
      </x:c>
      <x:c r="E145" s="13"/>
      <x:c r="F145" s="13"/>
      <x:c r="G145" s="13"/>
      <x:c r="H145" s="77"/>
      <x:c r="I145" s="77"/>
      <x:c r="J145" s="78" t="str">
        <x:f>IF(H145="","",N(H145)-N(I145))</x:f>
      </x:c>
      <x:c r="K145" s="13"/>
      <x:c r="L145" s="13"/>
      <x:c r="M145" s="13"/>
      <x:c r="N145" s="13"/>
    </x:row>
    <x:row r="146">
      <x:c r="A146" s="13"/>
      <x:c r="B146" s="14"/>
      <x:c r="C146" s="13"/>
      <x:c r="D146" s="76" t="str">
        <x:f>IF(C146="","",XLOOKUP(C146,'Lists &amp; COA'!$A$47:$A$145,'Lists &amp; COA'!$B$47:$B$145,"Customer not found"))</x:f>
      </x:c>
      <x:c r="E146" s="13"/>
      <x:c r="F146" s="13"/>
      <x:c r="G146" s="13"/>
      <x:c r="H146" s="77"/>
      <x:c r="I146" s="77"/>
      <x:c r="J146" s="78" t="str">
        <x:f>IF(H146="","",N(H146)-N(I146))</x:f>
      </x:c>
      <x:c r="K146" s="13"/>
      <x:c r="L146" s="13"/>
      <x:c r="M146" s="13"/>
      <x:c r="N146" s="13"/>
    </x:row>
    <x:row r="147">
      <x:c r="A147" s="13"/>
      <x:c r="B147" s="14"/>
      <x:c r="C147" s="13"/>
      <x:c r="D147" s="76" t="str">
        <x:f>IF(C147="","",XLOOKUP(C147,'Lists &amp; COA'!$A$47:$A$145,'Lists &amp; COA'!$B$47:$B$145,"Customer not found"))</x:f>
      </x:c>
      <x:c r="E147" s="13"/>
      <x:c r="F147" s="13"/>
      <x:c r="G147" s="13"/>
      <x:c r="H147" s="77"/>
      <x:c r="I147" s="77"/>
      <x:c r="J147" s="78" t="str">
        <x:f>IF(H147="","",N(H147)-N(I147))</x:f>
      </x:c>
      <x:c r="K147" s="13"/>
      <x:c r="L147" s="13"/>
      <x:c r="M147" s="13"/>
      <x:c r="N147" s="13"/>
    </x:row>
    <x:row r="148">
      <x:c r="A148" s="13"/>
      <x:c r="B148" s="14"/>
      <x:c r="C148" s="13"/>
      <x:c r="D148" s="76" t="str">
        <x:f>IF(C148="","",XLOOKUP(C148,'Lists &amp; COA'!$A$47:$A$145,'Lists &amp; COA'!$B$47:$B$145,"Customer not found"))</x:f>
      </x:c>
      <x:c r="E148" s="13"/>
      <x:c r="F148" s="13"/>
      <x:c r="G148" s="13"/>
      <x:c r="H148" s="77"/>
      <x:c r="I148" s="77"/>
      <x:c r="J148" s="78" t="str">
        <x:f>IF(H148="","",N(H148)-N(I148))</x:f>
      </x:c>
      <x:c r="K148" s="13"/>
      <x:c r="L148" s="13"/>
      <x:c r="M148" s="13"/>
      <x:c r="N148" s="13"/>
    </x:row>
    <x:row r="149">
      <x:c r="A149" s="13"/>
      <x:c r="B149" s="14"/>
      <x:c r="C149" s="13"/>
      <x:c r="D149" s="76" t="str">
        <x:f>IF(C149="","",XLOOKUP(C149,'Lists &amp; COA'!$A$47:$A$145,'Lists &amp; COA'!$B$47:$B$145,"Customer not found"))</x:f>
      </x:c>
      <x:c r="E149" s="13"/>
      <x:c r="F149" s="13"/>
      <x:c r="G149" s="13"/>
      <x:c r="H149" s="77"/>
      <x:c r="I149" s="77"/>
      <x:c r="J149" s="78" t="str">
        <x:f>IF(H149="","",N(H149)-N(I149))</x:f>
      </x:c>
      <x:c r="K149" s="13"/>
      <x:c r="L149" s="13"/>
      <x:c r="M149" s="13"/>
      <x:c r="N149" s="13"/>
    </x:row>
    <x:row r="150">
      <x:c r="A150" s="13"/>
      <x:c r="B150" s="14"/>
      <x:c r="C150" s="13"/>
      <x:c r="D150" s="76" t="str">
        <x:f>IF(C150="","",XLOOKUP(C150,'Lists &amp; COA'!$A$47:$A$145,'Lists &amp; COA'!$B$47:$B$145,"Customer not found"))</x:f>
      </x:c>
      <x:c r="E150" s="13"/>
      <x:c r="F150" s="13"/>
      <x:c r="G150" s="13"/>
      <x:c r="H150" s="77"/>
      <x:c r="I150" s="77"/>
      <x:c r="J150" s="78" t="str">
        <x:f>IF(H150="","",N(H150)-N(I150))</x:f>
      </x:c>
      <x:c r="K150" s="13"/>
      <x:c r="L150" s="13"/>
      <x:c r="M150" s="13"/>
      <x:c r="N150" s="13"/>
    </x:row>
    <x:row r="151">
      <x:c r="A151" s="13"/>
      <x:c r="B151" s="14"/>
      <x:c r="C151" s="13"/>
      <x:c r="D151" s="76" t="str">
        <x:f>IF(C151="","",XLOOKUP(C151,'Lists &amp; COA'!$A$47:$A$145,'Lists &amp; COA'!$B$47:$B$145,"Customer not found"))</x:f>
      </x:c>
      <x:c r="E151" s="13"/>
      <x:c r="F151" s="13"/>
      <x:c r="G151" s="13"/>
      <x:c r="H151" s="77"/>
      <x:c r="I151" s="77"/>
      <x:c r="J151" s="78" t="str">
        <x:f>IF(H151="","",N(H151)-N(I151))</x:f>
      </x:c>
      <x:c r="K151" s="13"/>
      <x:c r="L151" s="13"/>
      <x:c r="M151" s="13"/>
      <x:c r="N151" s="13"/>
    </x:row>
    <x:row r="152">
      <x:c r="A152" s="13"/>
      <x:c r="B152" s="14"/>
      <x:c r="C152" s="13"/>
      <x:c r="D152" s="76" t="str">
        <x:f>IF(C152="","",XLOOKUP(C152,'Lists &amp; COA'!$A$47:$A$145,'Lists &amp; COA'!$B$47:$B$145,"Customer not found"))</x:f>
      </x:c>
      <x:c r="E152" s="13"/>
      <x:c r="F152" s="13"/>
      <x:c r="G152" s="13"/>
      <x:c r="H152" s="77"/>
      <x:c r="I152" s="77"/>
      <x:c r="J152" s="78" t="str">
        <x:f>IF(H152="","",N(H152)-N(I152))</x:f>
      </x:c>
      <x:c r="K152" s="13"/>
      <x:c r="L152" s="13"/>
      <x:c r="M152" s="13"/>
      <x:c r="N152" s="13"/>
    </x:row>
    <x:row r="153">
      <x:c r="A153" s="13"/>
      <x:c r="B153" s="14"/>
      <x:c r="C153" s="13"/>
      <x:c r="D153" s="76" t="str">
        <x:f>IF(C153="","",XLOOKUP(C153,'Lists &amp; COA'!$A$47:$A$145,'Lists &amp; COA'!$B$47:$B$145,"Customer not found"))</x:f>
      </x:c>
      <x:c r="E153" s="13"/>
      <x:c r="F153" s="13"/>
      <x:c r="G153" s="13"/>
      <x:c r="H153" s="77"/>
      <x:c r="I153" s="77"/>
      <x:c r="J153" s="78" t="str">
        <x:f>IF(H153="","",N(H153)-N(I153))</x:f>
      </x:c>
      <x:c r="K153" s="13"/>
      <x:c r="L153" s="13"/>
      <x:c r="M153" s="13"/>
      <x:c r="N153" s="13"/>
    </x:row>
    <x:row r="154">
      <x:c r="A154" s="13"/>
      <x:c r="B154" s="14"/>
      <x:c r="C154" s="13"/>
      <x:c r="D154" s="76" t="str">
        <x:f>IF(C154="","",XLOOKUP(C154,'Lists &amp; COA'!$A$47:$A$145,'Lists &amp; COA'!$B$47:$B$145,"Customer not found"))</x:f>
      </x:c>
      <x:c r="E154" s="13"/>
      <x:c r="F154" s="13"/>
      <x:c r="G154" s="13"/>
      <x:c r="H154" s="77"/>
      <x:c r="I154" s="77"/>
      <x:c r="J154" s="78" t="str">
        <x:f>IF(H154="","",N(H154)-N(I154))</x:f>
      </x:c>
      <x:c r="K154" s="13"/>
      <x:c r="L154" s="13"/>
      <x:c r="M154" s="13"/>
      <x:c r="N154" s="13"/>
    </x:row>
    <x:row r="155">
      <x:c r="A155" s="13"/>
      <x:c r="B155" s="14"/>
      <x:c r="C155" s="13"/>
      <x:c r="D155" s="76" t="str">
        <x:f>IF(C155="","",XLOOKUP(C155,'Lists &amp; COA'!$A$47:$A$145,'Lists &amp; COA'!$B$47:$B$145,"Customer not found"))</x:f>
      </x:c>
      <x:c r="E155" s="13"/>
      <x:c r="F155" s="13"/>
      <x:c r="G155" s="13"/>
      <x:c r="H155" s="77"/>
      <x:c r="I155" s="77"/>
      <x:c r="J155" s="78" t="str">
        <x:f>IF(H155="","",N(H155)-N(I155))</x:f>
      </x:c>
      <x:c r="K155" s="13"/>
      <x:c r="L155" s="13"/>
      <x:c r="M155" s="13"/>
      <x:c r="N155" s="13"/>
    </x:row>
    <x:row r="156">
      <x:c r="A156" s="13"/>
      <x:c r="B156" s="14"/>
      <x:c r="C156" s="13"/>
      <x:c r="D156" s="76" t="str">
        <x:f>IF(C156="","",XLOOKUP(C156,'Lists &amp; COA'!$A$47:$A$145,'Lists &amp; COA'!$B$47:$B$145,"Customer not found"))</x:f>
      </x:c>
      <x:c r="E156" s="13"/>
      <x:c r="F156" s="13"/>
      <x:c r="G156" s="13"/>
      <x:c r="H156" s="77"/>
      <x:c r="I156" s="77"/>
      <x:c r="J156" s="78" t="str">
        <x:f>IF(H156="","",N(H156)-N(I156))</x:f>
      </x:c>
      <x:c r="K156" s="13"/>
      <x:c r="L156" s="13"/>
      <x:c r="M156" s="13"/>
      <x:c r="N156" s="13"/>
    </x:row>
    <x:row r="157">
      <x:c r="A157" s="13"/>
      <x:c r="B157" s="14"/>
      <x:c r="C157" s="13"/>
      <x:c r="D157" s="76" t="str">
        <x:f>IF(C157="","",XLOOKUP(C157,'Lists &amp; COA'!$A$47:$A$145,'Lists &amp; COA'!$B$47:$B$145,"Customer not found"))</x:f>
      </x:c>
      <x:c r="E157" s="13"/>
      <x:c r="F157" s="13"/>
      <x:c r="G157" s="13"/>
      <x:c r="H157" s="77"/>
      <x:c r="I157" s="77"/>
      <x:c r="J157" s="78" t="str">
        <x:f>IF(H157="","",N(H157)-N(I157))</x:f>
      </x:c>
      <x:c r="K157" s="13"/>
      <x:c r="L157" s="13"/>
      <x:c r="M157" s="13"/>
      <x:c r="N157" s="13"/>
    </x:row>
    <x:row r="158">
      <x:c r="A158" s="13"/>
      <x:c r="B158" s="14"/>
      <x:c r="C158" s="13"/>
      <x:c r="D158" s="76" t="str">
        <x:f>IF(C158="","",XLOOKUP(C158,'Lists &amp; COA'!$A$47:$A$145,'Lists &amp; COA'!$B$47:$B$145,"Customer not found"))</x:f>
      </x:c>
      <x:c r="E158" s="13"/>
      <x:c r="F158" s="13"/>
      <x:c r="G158" s="13"/>
      <x:c r="H158" s="77"/>
      <x:c r="I158" s="77"/>
      <x:c r="J158" s="78" t="str">
        <x:f>IF(H158="","",N(H158)-N(I158))</x:f>
      </x:c>
      <x:c r="K158" s="13"/>
      <x:c r="L158" s="13"/>
      <x:c r="M158" s="13"/>
      <x:c r="N158" s="13"/>
    </x:row>
    <x:row r="159">
      <x:c r="A159" s="13"/>
      <x:c r="B159" s="14"/>
      <x:c r="C159" s="13"/>
      <x:c r="D159" s="76" t="str">
        <x:f>IF(C159="","",XLOOKUP(C159,'Lists &amp; COA'!$A$47:$A$145,'Lists &amp; COA'!$B$47:$B$145,"Customer not found"))</x:f>
      </x:c>
      <x:c r="E159" s="13"/>
      <x:c r="F159" s="13"/>
      <x:c r="G159" s="13"/>
      <x:c r="H159" s="77"/>
      <x:c r="I159" s="77"/>
      <x:c r="J159" s="78" t="str">
        <x:f>IF(H159="","",N(H159)-N(I159))</x:f>
      </x:c>
      <x:c r="K159" s="13"/>
      <x:c r="L159" s="13"/>
      <x:c r="M159" s="13"/>
      <x:c r="N159" s="13"/>
    </x:row>
    <x:row r="160">
      <x:c r="A160" s="13"/>
      <x:c r="B160" s="14"/>
      <x:c r="C160" s="13"/>
      <x:c r="D160" s="76" t="str">
        <x:f>IF(C160="","",XLOOKUP(C160,'Lists &amp; COA'!$A$47:$A$145,'Lists &amp; COA'!$B$47:$B$145,"Customer not found"))</x:f>
      </x:c>
      <x:c r="E160" s="13"/>
      <x:c r="F160" s="13"/>
      <x:c r="G160" s="13"/>
      <x:c r="H160" s="77"/>
      <x:c r="I160" s="77"/>
      <x:c r="J160" s="78" t="str">
        <x:f>IF(H160="","",N(H160)-N(I160))</x:f>
      </x:c>
      <x:c r="K160" s="13"/>
      <x:c r="L160" s="13"/>
      <x:c r="M160" s="13"/>
      <x:c r="N160" s="13"/>
    </x:row>
    <x:row r="161">
      <x:c r="A161" s="13"/>
      <x:c r="B161" s="14"/>
      <x:c r="C161" s="13"/>
      <x:c r="D161" s="76" t="str">
        <x:f>IF(C161="","",XLOOKUP(C161,'Lists &amp; COA'!$A$47:$A$145,'Lists &amp; COA'!$B$47:$B$145,"Customer not found"))</x:f>
      </x:c>
      <x:c r="E161" s="13"/>
      <x:c r="F161" s="13"/>
      <x:c r="G161" s="13"/>
      <x:c r="H161" s="77"/>
      <x:c r="I161" s="77"/>
      <x:c r="J161" s="78" t="str">
        <x:f>IF(H161="","",N(H161)-N(I161))</x:f>
      </x:c>
      <x:c r="K161" s="13"/>
      <x:c r="L161" s="13"/>
      <x:c r="M161" s="13"/>
      <x:c r="N161" s="13"/>
    </x:row>
    <x:row r="162">
      <x:c r="A162" s="13"/>
      <x:c r="B162" s="14"/>
      <x:c r="C162" s="13"/>
      <x:c r="D162" s="76" t="str">
        <x:f>IF(C162="","",XLOOKUP(C162,'Lists &amp; COA'!$A$47:$A$145,'Lists &amp; COA'!$B$47:$B$145,"Customer not found"))</x:f>
      </x:c>
      <x:c r="E162" s="13"/>
      <x:c r="F162" s="13"/>
      <x:c r="G162" s="13"/>
      <x:c r="H162" s="77"/>
      <x:c r="I162" s="77"/>
      <x:c r="J162" s="78" t="str">
        <x:f>IF(H162="","",N(H162)-N(I162))</x:f>
      </x:c>
      <x:c r="K162" s="13"/>
      <x:c r="L162" s="13"/>
      <x:c r="M162" s="13"/>
      <x:c r="N162" s="13"/>
    </x:row>
    <x:row r="163">
      <x:c r="A163" s="13"/>
      <x:c r="B163" s="14"/>
      <x:c r="C163" s="13"/>
      <x:c r="D163" s="76" t="str">
        <x:f>IF(C163="","",XLOOKUP(C163,'Lists &amp; COA'!$A$47:$A$145,'Lists &amp; COA'!$B$47:$B$145,"Customer not found"))</x:f>
      </x:c>
      <x:c r="E163" s="13"/>
      <x:c r="F163" s="13"/>
      <x:c r="G163" s="13"/>
      <x:c r="H163" s="77"/>
      <x:c r="I163" s="77"/>
      <x:c r="J163" s="78" t="str">
        <x:f>IF(H163="","",N(H163)-N(I163))</x:f>
      </x:c>
      <x:c r="K163" s="13"/>
      <x:c r="L163" s="13"/>
      <x:c r="M163" s="13"/>
      <x:c r="N163" s="13"/>
    </x:row>
    <x:row r="164">
      <x:c r="A164" s="13"/>
      <x:c r="B164" s="14"/>
      <x:c r="C164" s="13"/>
      <x:c r="D164" s="76" t="str">
        <x:f>IF(C164="","",XLOOKUP(C164,'Lists &amp; COA'!$A$47:$A$145,'Lists &amp; COA'!$B$47:$B$145,"Customer not found"))</x:f>
      </x:c>
      <x:c r="E164" s="13"/>
      <x:c r="F164" s="13"/>
      <x:c r="G164" s="13"/>
      <x:c r="H164" s="77"/>
      <x:c r="I164" s="77"/>
      <x:c r="J164" s="78" t="str">
        <x:f>IF(H164="","",N(H164)-N(I164))</x:f>
      </x:c>
      <x:c r="K164" s="13"/>
      <x:c r="L164" s="13"/>
      <x:c r="M164" s="13"/>
      <x:c r="N164" s="13"/>
    </x:row>
    <x:row r="165">
      <x:c r="A165" s="13"/>
      <x:c r="B165" s="14"/>
      <x:c r="C165" s="13"/>
      <x:c r="D165" s="76" t="str">
        <x:f>IF(C165="","",XLOOKUP(C165,'Lists &amp; COA'!$A$47:$A$145,'Lists &amp; COA'!$B$47:$B$145,"Customer not found"))</x:f>
      </x:c>
      <x:c r="E165" s="13"/>
      <x:c r="F165" s="13"/>
      <x:c r="G165" s="13"/>
      <x:c r="H165" s="77"/>
      <x:c r="I165" s="77"/>
      <x:c r="J165" s="78" t="str">
        <x:f>IF(H165="","",N(H165)-N(I165))</x:f>
      </x:c>
      <x:c r="K165" s="13"/>
      <x:c r="L165" s="13"/>
      <x:c r="M165" s="13"/>
      <x:c r="N165" s="13"/>
    </x:row>
    <x:row r="166">
      <x:c r="A166" s="13"/>
      <x:c r="B166" s="14"/>
      <x:c r="C166" s="13"/>
      <x:c r="D166" s="76" t="str">
        <x:f>IF(C166="","",XLOOKUP(C166,'Lists &amp; COA'!$A$47:$A$145,'Lists &amp; COA'!$B$47:$B$145,"Customer not found"))</x:f>
      </x:c>
      <x:c r="E166" s="13"/>
      <x:c r="F166" s="13"/>
      <x:c r="G166" s="13"/>
      <x:c r="H166" s="77"/>
      <x:c r="I166" s="77"/>
      <x:c r="J166" s="78" t="str">
        <x:f>IF(H166="","",N(H166)-N(I166))</x:f>
      </x:c>
      <x:c r="K166" s="13"/>
      <x:c r="L166" s="13"/>
      <x:c r="M166" s="13"/>
      <x:c r="N166" s="13"/>
    </x:row>
    <x:row r="167">
      <x:c r="A167" s="13"/>
      <x:c r="B167" s="14"/>
      <x:c r="C167" s="13"/>
      <x:c r="D167" s="76" t="str">
        <x:f>IF(C167="","",XLOOKUP(C167,'Lists &amp; COA'!$A$47:$A$145,'Lists &amp; COA'!$B$47:$B$145,"Customer not found"))</x:f>
      </x:c>
      <x:c r="E167" s="13"/>
      <x:c r="F167" s="13"/>
      <x:c r="G167" s="13"/>
      <x:c r="H167" s="77"/>
      <x:c r="I167" s="77"/>
      <x:c r="J167" s="78" t="str">
        <x:f>IF(H167="","",N(H167)-N(I167))</x:f>
      </x:c>
      <x:c r="K167" s="13"/>
      <x:c r="L167" s="13"/>
      <x:c r="M167" s="13"/>
      <x:c r="N167" s="13"/>
    </x:row>
    <x:row r="168">
      <x:c r="A168" s="13"/>
      <x:c r="B168" s="14"/>
      <x:c r="C168" s="13"/>
      <x:c r="D168" s="76" t="str">
        <x:f>IF(C168="","",XLOOKUP(C168,'Lists &amp; COA'!$A$47:$A$145,'Lists &amp; COA'!$B$47:$B$145,"Customer not found"))</x:f>
      </x:c>
      <x:c r="E168" s="13"/>
      <x:c r="F168" s="13"/>
      <x:c r="G168" s="13"/>
      <x:c r="H168" s="77"/>
      <x:c r="I168" s="77"/>
      <x:c r="J168" s="78" t="str">
        <x:f>IF(H168="","",N(H168)-N(I168))</x:f>
      </x:c>
      <x:c r="K168" s="13"/>
      <x:c r="L168" s="13"/>
      <x:c r="M168" s="13"/>
      <x:c r="N168" s="13"/>
    </x:row>
    <x:row r="169">
      <x:c r="A169" s="13"/>
      <x:c r="B169" s="14"/>
      <x:c r="C169" s="13"/>
      <x:c r="D169" s="76" t="str">
        <x:f>IF(C169="","",XLOOKUP(C169,'Lists &amp; COA'!$A$47:$A$145,'Lists &amp; COA'!$B$47:$B$145,"Customer not found"))</x:f>
      </x:c>
      <x:c r="E169" s="13"/>
      <x:c r="F169" s="13"/>
      <x:c r="G169" s="13"/>
      <x:c r="H169" s="77"/>
      <x:c r="I169" s="77"/>
      <x:c r="J169" s="78" t="str">
        <x:f>IF(H169="","",N(H169)-N(I169))</x:f>
      </x:c>
      <x:c r="K169" s="13"/>
      <x:c r="L169" s="13"/>
      <x:c r="M169" s="13"/>
      <x:c r="N169" s="13"/>
    </x:row>
    <x:row r="170">
      <x:c r="A170" s="13"/>
      <x:c r="B170" s="14"/>
      <x:c r="C170" s="13"/>
      <x:c r="D170" s="76" t="str">
        <x:f>IF(C170="","",XLOOKUP(C170,'Lists &amp; COA'!$A$47:$A$145,'Lists &amp; COA'!$B$47:$B$145,"Customer not found"))</x:f>
      </x:c>
      <x:c r="E170" s="13"/>
      <x:c r="F170" s="13"/>
      <x:c r="G170" s="13"/>
      <x:c r="H170" s="77"/>
      <x:c r="I170" s="77"/>
      <x:c r="J170" s="78" t="str">
        <x:f>IF(H170="","",N(H170)-N(I170))</x:f>
      </x:c>
      <x:c r="K170" s="13"/>
      <x:c r="L170" s="13"/>
      <x:c r="M170" s="13"/>
      <x:c r="N170" s="13"/>
    </x:row>
    <x:row r="171">
      <x:c r="A171" s="13"/>
      <x:c r="B171" s="14"/>
      <x:c r="C171" s="13"/>
      <x:c r="D171" s="76" t="str">
        <x:f>IF(C171="","",XLOOKUP(C171,'Lists &amp; COA'!$A$47:$A$145,'Lists &amp; COA'!$B$47:$B$145,"Customer not found"))</x:f>
      </x:c>
      <x:c r="E171" s="13"/>
      <x:c r="F171" s="13"/>
      <x:c r="G171" s="13"/>
      <x:c r="H171" s="77"/>
      <x:c r="I171" s="77"/>
      <x:c r="J171" s="78" t="str">
        <x:f>IF(H171="","",N(H171)-N(I171))</x:f>
      </x:c>
      <x:c r="K171" s="13"/>
      <x:c r="L171" s="13"/>
      <x:c r="M171" s="13"/>
      <x:c r="N171" s="13"/>
    </x:row>
    <x:row r="172">
      <x:c r="A172" s="13"/>
      <x:c r="B172" s="14"/>
      <x:c r="C172" s="13"/>
      <x:c r="D172" s="76" t="str">
        <x:f>IF(C172="","",XLOOKUP(C172,'Lists &amp; COA'!$A$47:$A$145,'Lists &amp; COA'!$B$47:$B$145,"Customer not found"))</x:f>
      </x:c>
      <x:c r="E172" s="13"/>
      <x:c r="F172" s="13"/>
      <x:c r="G172" s="13"/>
      <x:c r="H172" s="77"/>
      <x:c r="I172" s="77"/>
      <x:c r="J172" s="78" t="str">
        <x:f>IF(H172="","",N(H172)-N(I172))</x:f>
      </x:c>
      <x:c r="K172" s="13"/>
      <x:c r="L172" s="13"/>
      <x:c r="M172" s="13"/>
      <x:c r="N172" s="13"/>
    </x:row>
    <x:row r="173">
      <x:c r="A173" s="13"/>
      <x:c r="B173" s="14"/>
      <x:c r="C173" s="13"/>
      <x:c r="D173" s="76" t="str">
        <x:f>IF(C173="","",XLOOKUP(C173,'Lists &amp; COA'!$A$47:$A$145,'Lists &amp; COA'!$B$47:$B$145,"Customer not found"))</x:f>
      </x:c>
      <x:c r="E173" s="13"/>
      <x:c r="F173" s="13"/>
      <x:c r="G173" s="13"/>
      <x:c r="H173" s="77"/>
      <x:c r="I173" s="77"/>
      <x:c r="J173" s="78" t="str">
        <x:f>IF(H173="","",N(H173)-N(I173))</x:f>
      </x:c>
      <x:c r="K173" s="13"/>
      <x:c r="L173" s="13"/>
      <x:c r="M173" s="13"/>
      <x:c r="N173" s="13"/>
    </x:row>
    <x:row r="174">
      <x:c r="A174" s="13"/>
      <x:c r="B174" s="14"/>
      <x:c r="C174" s="13"/>
      <x:c r="D174" s="76" t="str">
        <x:f>IF(C174="","",XLOOKUP(C174,'Lists &amp; COA'!$A$47:$A$145,'Lists &amp; COA'!$B$47:$B$145,"Customer not found"))</x:f>
      </x:c>
      <x:c r="E174" s="13"/>
      <x:c r="F174" s="13"/>
      <x:c r="G174" s="13"/>
      <x:c r="H174" s="77"/>
      <x:c r="I174" s="77"/>
      <x:c r="J174" s="78" t="str">
        <x:f>IF(H174="","",N(H174)-N(I174))</x:f>
      </x:c>
      <x:c r="K174" s="13"/>
      <x:c r="L174" s="13"/>
      <x:c r="M174" s="13"/>
      <x:c r="N174" s="13"/>
    </x:row>
    <x:row r="175">
      <x:c r="A175" s="13"/>
      <x:c r="B175" s="14"/>
      <x:c r="C175" s="13"/>
      <x:c r="D175" s="76" t="str">
        <x:f>IF(C175="","",XLOOKUP(C175,'Lists &amp; COA'!$A$47:$A$145,'Lists &amp; COA'!$B$47:$B$145,"Customer not found"))</x:f>
      </x:c>
      <x:c r="E175" s="13"/>
      <x:c r="F175" s="13"/>
      <x:c r="G175" s="13"/>
      <x:c r="H175" s="77"/>
      <x:c r="I175" s="77"/>
      <x:c r="J175" s="78" t="str">
        <x:f>IF(H175="","",N(H175)-N(I175))</x:f>
      </x:c>
      <x:c r="K175" s="13"/>
      <x:c r="L175" s="13"/>
      <x:c r="M175" s="13"/>
      <x:c r="N175" s="13"/>
    </x:row>
    <x:row r="176">
      <x:c r="A176" s="13"/>
      <x:c r="B176" s="14"/>
      <x:c r="C176" s="13"/>
      <x:c r="D176" s="76" t="str">
        <x:f>IF(C176="","",XLOOKUP(C176,'Lists &amp; COA'!$A$47:$A$145,'Lists &amp; COA'!$B$47:$B$145,"Customer not found"))</x:f>
      </x:c>
      <x:c r="E176" s="13"/>
      <x:c r="F176" s="13"/>
      <x:c r="G176" s="13"/>
      <x:c r="H176" s="77"/>
      <x:c r="I176" s="77"/>
      <x:c r="J176" s="78" t="str">
        <x:f>IF(H176="","",N(H176)-N(I176))</x:f>
      </x:c>
      <x:c r="K176" s="13"/>
      <x:c r="L176" s="13"/>
      <x:c r="M176" s="13"/>
      <x:c r="N176" s="13"/>
    </x:row>
    <x:row r="177">
      <x:c r="A177" s="13"/>
      <x:c r="B177" s="14"/>
      <x:c r="C177" s="13"/>
      <x:c r="D177" s="76" t="str">
        <x:f>IF(C177="","",XLOOKUP(C177,'Lists &amp; COA'!$A$47:$A$145,'Lists &amp; COA'!$B$47:$B$145,"Customer not found"))</x:f>
      </x:c>
      <x:c r="E177" s="13"/>
      <x:c r="F177" s="13"/>
      <x:c r="G177" s="13"/>
      <x:c r="H177" s="77"/>
      <x:c r="I177" s="77"/>
      <x:c r="J177" s="78" t="str">
        <x:f>IF(H177="","",N(H177)-N(I177))</x:f>
      </x:c>
      <x:c r="K177" s="13"/>
      <x:c r="L177" s="13"/>
      <x:c r="M177" s="13"/>
      <x:c r="N177" s="13"/>
    </x:row>
    <x:row r="178">
      <x:c r="A178" s="13"/>
      <x:c r="B178" s="14"/>
      <x:c r="C178" s="13"/>
      <x:c r="D178" s="76" t="str">
        <x:f>IF(C178="","",XLOOKUP(C178,'Lists &amp; COA'!$A$47:$A$145,'Lists &amp; COA'!$B$47:$B$145,"Customer not found"))</x:f>
      </x:c>
      <x:c r="E178" s="13"/>
      <x:c r="F178" s="13"/>
      <x:c r="G178" s="13"/>
      <x:c r="H178" s="77"/>
      <x:c r="I178" s="77"/>
      <x:c r="J178" s="78" t="str">
        <x:f>IF(H178="","",N(H178)-N(I178))</x:f>
      </x:c>
      <x:c r="K178" s="13"/>
      <x:c r="L178" s="13"/>
      <x:c r="M178" s="13"/>
      <x:c r="N178" s="13"/>
    </x:row>
    <x:row r="179">
      <x:c r="A179" s="13"/>
      <x:c r="B179" s="14"/>
      <x:c r="C179" s="13"/>
      <x:c r="D179" s="76" t="str">
        <x:f>IF(C179="","",XLOOKUP(C179,'Lists &amp; COA'!$A$47:$A$145,'Lists &amp; COA'!$B$47:$B$145,"Customer not found"))</x:f>
      </x:c>
      <x:c r="E179" s="13"/>
      <x:c r="F179" s="13"/>
      <x:c r="G179" s="13"/>
      <x:c r="H179" s="77"/>
      <x:c r="I179" s="77"/>
      <x:c r="J179" s="78" t="str">
        <x:f>IF(H179="","",N(H179)-N(I179))</x:f>
      </x:c>
      <x:c r="K179" s="13"/>
      <x:c r="L179" s="13"/>
      <x:c r="M179" s="13"/>
      <x:c r="N179" s="13"/>
    </x:row>
    <x:row r="180">
      <x:c r="A180" s="13"/>
      <x:c r="B180" s="14"/>
      <x:c r="C180" s="13"/>
      <x:c r="D180" s="76" t="str">
        <x:f>IF(C180="","",XLOOKUP(C180,'Lists &amp; COA'!$A$47:$A$145,'Lists &amp; COA'!$B$47:$B$145,"Customer not found"))</x:f>
      </x:c>
      <x:c r="E180" s="13"/>
      <x:c r="F180" s="13"/>
      <x:c r="G180" s="13"/>
      <x:c r="H180" s="77"/>
      <x:c r="I180" s="77"/>
      <x:c r="J180" s="78" t="str">
        <x:f>IF(H180="","",N(H180)-N(I180))</x:f>
      </x:c>
      <x:c r="K180" s="13"/>
      <x:c r="L180" s="13"/>
      <x:c r="M180" s="13"/>
      <x:c r="N180" s="13"/>
    </x:row>
    <x:row r="181">
      <x:c r="A181" s="13"/>
      <x:c r="B181" s="14"/>
      <x:c r="C181" s="13"/>
      <x:c r="D181" s="76" t="str">
        <x:f>IF(C181="","",XLOOKUP(C181,'Lists &amp; COA'!$A$47:$A$145,'Lists &amp; COA'!$B$47:$B$145,"Customer not found"))</x:f>
      </x:c>
      <x:c r="E181" s="13"/>
      <x:c r="F181" s="13"/>
      <x:c r="G181" s="13"/>
      <x:c r="H181" s="77"/>
      <x:c r="I181" s="77"/>
      <x:c r="J181" s="78" t="str">
        <x:f>IF(H181="","",N(H181)-N(I181))</x:f>
      </x:c>
      <x:c r="K181" s="13"/>
      <x:c r="L181" s="13"/>
      <x:c r="M181" s="13"/>
      <x:c r="N181" s="13"/>
    </x:row>
    <x:row r="182">
      <x:c r="A182" s="13"/>
      <x:c r="B182" s="14"/>
      <x:c r="C182" s="13"/>
      <x:c r="D182" s="76" t="str">
        <x:f>IF(C182="","",XLOOKUP(C182,'Lists &amp; COA'!$A$47:$A$145,'Lists &amp; COA'!$B$47:$B$145,"Customer not found"))</x:f>
      </x:c>
      <x:c r="E182" s="13"/>
      <x:c r="F182" s="13"/>
      <x:c r="G182" s="13"/>
      <x:c r="H182" s="77"/>
      <x:c r="I182" s="77"/>
      <x:c r="J182" s="78" t="str">
        <x:f>IF(H182="","",N(H182)-N(I182))</x:f>
      </x:c>
      <x:c r="K182" s="13"/>
      <x:c r="L182" s="13"/>
      <x:c r="M182" s="13"/>
      <x:c r="N182" s="13"/>
    </x:row>
    <x:row r="183">
      <x:c r="A183" s="13"/>
      <x:c r="B183" s="14"/>
      <x:c r="C183" s="13"/>
      <x:c r="D183" s="76" t="str">
        <x:f>IF(C183="","",XLOOKUP(C183,'Lists &amp; COA'!$A$47:$A$145,'Lists &amp; COA'!$B$47:$B$145,"Customer not found"))</x:f>
      </x:c>
      <x:c r="E183" s="13"/>
      <x:c r="F183" s="13"/>
      <x:c r="G183" s="13"/>
      <x:c r="H183" s="77"/>
      <x:c r="I183" s="77"/>
      <x:c r="J183" s="78" t="str">
        <x:f>IF(H183="","",N(H183)-N(I183))</x:f>
      </x:c>
      <x:c r="K183" s="13"/>
      <x:c r="L183" s="13"/>
      <x:c r="M183" s="13"/>
      <x:c r="N183" s="13"/>
    </x:row>
    <x:row r="184">
      <x:c r="A184" s="13"/>
      <x:c r="B184" s="14"/>
      <x:c r="C184" s="13"/>
      <x:c r="D184" s="76" t="str">
        <x:f>IF(C184="","",XLOOKUP(C184,'Lists &amp; COA'!$A$47:$A$145,'Lists &amp; COA'!$B$47:$B$145,"Customer not found"))</x:f>
      </x:c>
      <x:c r="E184" s="13"/>
      <x:c r="F184" s="13"/>
      <x:c r="G184" s="13"/>
      <x:c r="H184" s="77"/>
      <x:c r="I184" s="77"/>
      <x:c r="J184" s="78" t="str">
        <x:f>IF(H184="","",N(H184)-N(I184))</x:f>
      </x:c>
      <x:c r="K184" s="13"/>
      <x:c r="L184" s="13"/>
      <x:c r="M184" s="13"/>
      <x:c r="N184" s="13"/>
    </x:row>
    <x:row r="185">
      <x:c r="A185" s="13"/>
      <x:c r="B185" s="14"/>
      <x:c r="C185" s="13"/>
      <x:c r="D185" s="76" t="str">
        <x:f>IF(C185="","",XLOOKUP(C185,'Lists &amp; COA'!$A$47:$A$145,'Lists &amp; COA'!$B$47:$B$145,"Customer not found"))</x:f>
      </x:c>
      <x:c r="E185" s="13"/>
      <x:c r="F185" s="13"/>
      <x:c r="G185" s="13"/>
      <x:c r="H185" s="77"/>
      <x:c r="I185" s="77"/>
      <x:c r="J185" s="78" t="str">
        <x:f>IF(H185="","",N(H185)-N(I185))</x:f>
      </x:c>
      <x:c r="K185" s="13"/>
      <x:c r="L185" s="13"/>
      <x:c r="M185" s="13"/>
      <x:c r="N185" s="13"/>
    </x:row>
    <x:row r="186">
      <x:c r="A186" s="13"/>
      <x:c r="B186" s="14"/>
      <x:c r="C186" s="13"/>
      <x:c r="D186" s="76" t="str">
        <x:f>IF(C186="","",XLOOKUP(C186,'Lists &amp; COA'!$A$47:$A$145,'Lists &amp; COA'!$B$47:$B$145,"Customer not found"))</x:f>
      </x:c>
      <x:c r="E186" s="13"/>
      <x:c r="F186" s="13"/>
      <x:c r="G186" s="13"/>
      <x:c r="H186" s="77"/>
      <x:c r="I186" s="77"/>
      <x:c r="J186" s="78" t="str">
        <x:f>IF(H186="","",N(H186)-N(I186))</x:f>
      </x:c>
      <x:c r="K186" s="13"/>
      <x:c r="L186" s="13"/>
      <x:c r="M186" s="13"/>
      <x:c r="N186" s="13"/>
    </x:row>
    <x:row r="187">
      <x:c r="A187" s="13"/>
      <x:c r="B187" s="14"/>
      <x:c r="C187" s="13"/>
      <x:c r="D187" s="76" t="str">
        <x:f>IF(C187="","",XLOOKUP(C187,'Lists &amp; COA'!$A$47:$A$145,'Lists &amp; COA'!$B$47:$B$145,"Customer not found"))</x:f>
      </x:c>
      <x:c r="E187" s="13"/>
      <x:c r="F187" s="13"/>
      <x:c r="G187" s="13"/>
      <x:c r="H187" s="77"/>
      <x:c r="I187" s="77"/>
      <x:c r="J187" s="78" t="str">
        <x:f>IF(H187="","",N(H187)-N(I187))</x:f>
      </x:c>
      <x:c r="K187" s="13"/>
      <x:c r="L187" s="13"/>
      <x:c r="M187" s="13"/>
      <x:c r="N187" s="13"/>
    </x:row>
    <x:row r="188">
      <x:c r="A188" s="13"/>
      <x:c r="B188" s="14"/>
      <x:c r="C188" s="13"/>
      <x:c r="D188" s="76" t="str">
        <x:f>IF(C188="","",XLOOKUP(C188,'Lists &amp; COA'!$A$47:$A$145,'Lists &amp; COA'!$B$47:$B$145,"Customer not found"))</x:f>
      </x:c>
      <x:c r="E188" s="13"/>
      <x:c r="F188" s="13"/>
      <x:c r="G188" s="13"/>
      <x:c r="H188" s="77"/>
      <x:c r="I188" s="77"/>
      <x:c r="J188" s="78" t="str">
        <x:f>IF(H188="","",N(H188)-N(I188))</x:f>
      </x:c>
      <x:c r="K188" s="13"/>
      <x:c r="L188" s="13"/>
      <x:c r="M188" s="13"/>
      <x:c r="N188" s="13"/>
    </x:row>
    <x:row r="189">
      <x:c r="A189" s="13"/>
      <x:c r="B189" s="14"/>
      <x:c r="C189" s="13"/>
      <x:c r="D189" s="76" t="str">
        <x:f>IF(C189="","",XLOOKUP(C189,'Lists &amp; COA'!$A$47:$A$145,'Lists &amp; COA'!$B$47:$B$145,"Customer not found"))</x:f>
      </x:c>
      <x:c r="E189" s="13"/>
      <x:c r="F189" s="13"/>
      <x:c r="G189" s="13"/>
      <x:c r="H189" s="77"/>
      <x:c r="I189" s="77"/>
      <x:c r="J189" s="78" t="str">
        <x:f>IF(H189="","",N(H189)-N(I189))</x:f>
      </x:c>
      <x:c r="K189" s="13"/>
      <x:c r="L189" s="13"/>
      <x:c r="M189" s="13"/>
      <x:c r="N189" s="13"/>
    </x:row>
    <x:row r="190">
      <x:c r="A190" s="13"/>
      <x:c r="B190" s="14"/>
      <x:c r="C190" s="13"/>
      <x:c r="D190" s="76" t="str">
        <x:f>IF(C190="","",XLOOKUP(C190,'Lists &amp; COA'!$A$47:$A$145,'Lists &amp; COA'!$B$47:$B$145,"Customer not found"))</x:f>
      </x:c>
      <x:c r="E190" s="13"/>
      <x:c r="F190" s="13"/>
      <x:c r="G190" s="13"/>
      <x:c r="H190" s="77"/>
      <x:c r="I190" s="77"/>
      <x:c r="J190" s="78" t="str">
        <x:f>IF(H190="","",N(H190)-N(I190))</x:f>
      </x:c>
      <x:c r="K190" s="13"/>
      <x:c r="L190" s="13"/>
      <x:c r="M190" s="13"/>
      <x:c r="N190" s="13"/>
    </x:row>
    <x:row r="191">
      <x:c r="A191" s="13"/>
      <x:c r="B191" s="14"/>
      <x:c r="C191" s="13"/>
      <x:c r="D191" s="76" t="str">
        <x:f>IF(C191="","",XLOOKUP(C191,'Lists &amp; COA'!$A$47:$A$145,'Lists &amp; COA'!$B$47:$B$145,"Customer not found"))</x:f>
      </x:c>
      <x:c r="E191" s="13"/>
      <x:c r="F191" s="13"/>
      <x:c r="G191" s="13"/>
      <x:c r="H191" s="77"/>
      <x:c r="I191" s="77"/>
      <x:c r="J191" s="78" t="str">
        <x:f>IF(H191="","",N(H191)-N(I191))</x:f>
      </x:c>
      <x:c r="K191" s="13"/>
      <x:c r="L191" s="13"/>
      <x:c r="M191" s="13"/>
      <x:c r="N191" s="13"/>
    </x:row>
    <x:row r="192">
      <x:c r="A192" s="13"/>
      <x:c r="B192" s="14"/>
      <x:c r="C192" s="13"/>
      <x:c r="D192" s="76" t="str">
        <x:f>IF(C192="","",XLOOKUP(C192,'Lists &amp; COA'!$A$47:$A$145,'Lists &amp; COA'!$B$47:$B$145,"Customer not found"))</x:f>
      </x:c>
      <x:c r="E192" s="13"/>
      <x:c r="F192" s="13"/>
      <x:c r="G192" s="13"/>
      <x:c r="H192" s="77"/>
      <x:c r="I192" s="77"/>
      <x:c r="J192" s="78" t="str">
        <x:f>IF(H192="","",N(H192)-N(I192))</x:f>
      </x:c>
      <x:c r="K192" s="13"/>
      <x:c r="L192" s="13"/>
      <x:c r="M192" s="13"/>
      <x:c r="N192" s="13"/>
    </x:row>
    <x:row r="193">
      <x:c r="A193" s="13"/>
      <x:c r="B193" s="14"/>
      <x:c r="C193" s="13"/>
      <x:c r="D193" s="76" t="str">
        <x:f>IF(C193="","",XLOOKUP(C193,'Lists &amp; COA'!$A$47:$A$145,'Lists &amp; COA'!$B$47:$B$145,"Customer not found"))</x:f>
      </x:c>
      <x:c r="E193" s="13"/>
      <x:c r="F193" s="13"/>
      <x:c r="G193" s="13"/>
      <x:c r="H193" s="77"/>
      <x:c r="I193" s="77"/>
      <x:c r="J193" s="78" t="str">
        <x:f>IF(H193="","",N(H193)-N(I193))</x:f>
      </x:c>
      <x:c r="K193" s="13"/>
      <x:c r="L193" s="13"/>
      <x:c r="M193" s="13"/>
      <x:c r="N193" s="13"/>
    </x:row>
    <x:row r="194">
      <x:c r="A194" s="13"/>
      <x:c r="B194" s="14"/>
      <x:c r="C194" s="13"/>
      <x:c r="D194" s="76" t="str">
        <x:f>IF(C194="","",XLOOKUP(C194,'Lists &amp; COA'!$A$47:$A$145,'Lists &amp; COA'!$B$47:$B$145,"Customer not found"))</x:f>
      </x:c>
      <x:c r="E194" s="13"/>
      <x:c r="F194" s="13"/>
      <x:c r="G194" s="13"/>
      <x:c r="H194" s="77"/>
      <x:c r="I194" s="77"/>
      <x:c r="J194" s="78" t="str">
        <x:f>IF(H194="","",N(H194)-N(I194))</x:f>
      </x:c>
      <x:c r="K194" s="13"/>
      <x:c r="L194" s="13"/>
      <x:c r="M194" s="13"/>
      <x:c r="N194" s="13"/>
    </x:row>
    <x:row r="195">
      <x:c r="A195" s="13"/>
      <x:c r="B195" s="14"/>
      <x:c r="C195" s="13"/>
      <x:c r="D195" s="76" t="str">
        <x:f>IF(C195="","",XLOOKUP(C195,'Lists &amp; COA'!$A$47:$A$145,'Lists &amp; COA'!$B$47:$B$145,"Customer not found"))</x:f>
      </x:c>
      <x:c r="E195" s="13"/>
      <x:c r="F195" s="13"/>
      <x:c r="G195" s="13"/>
      <x:c r="H195" s="77"/>
      <x:c r="I195" s="77"/>
      <x:c r="J195" s="78" t="str">
        <x:f>IF(H195="","",N(H195)-N(I195))</x:f>
      </x:c>
      <x:c r="K195" s="13"/>
      <x:c r="L195" s="13"/>
      <x:c r="M195" s="13"/>
      <x:c r="N195" s="13"/>
    </x:row>
    <x:row r="196">
      <x:c r="A196" s="13"/>
      <x:c r="B196" s="14"/>
      <x:c r="C196" s="13"/>
      <x:c r="D196" s="76" t="str">
        <x:f>IF(C196="","",XLOOKUP(C196,'Lists &amp; COA'!$A$47:$A$145,'Lists &amp; COA'!$B$47:$B$145,"Customer not found"))</x:f>
      </x:c>
      <x:c r="E196" s="13"/>
      <x:c r="F196" s="13"/>
      <x:c r="G196" s="13"/>
      <x:c r="H196" s="77"/>
      <x:c r="I196" s="77"/>
      <x:c r="J196" s="78" t="str">
        <x:f>IF(H196="","",N(H196)-N(I196))</x:f>
      </x:c>
      <x:c r="K196" s="13"/>
      <x:c r="L196" s="13"/>
      <x:c r="M196" s="13"/>
      <x:c r="N196" s="13"/>
    </x:row>
    <x:row r="197">
      <x:c r="A197" s="13"/>
      <x:c r="B197" s="14"/>
      <x:c r="C197" s="13"/>
      <x:c r="D197" s="76" t="str">
        <x:f>IF(C197="","",XLOOKUP(C197,'Lists &amp; COA'!$A$47:$A$145,'Lists &amp; COA'!$B$47:$B$145,"Customer not found"))</x:f>
      </x:c>
      <x:c r="E197" s="13"/>
      <x:c r="F197" s="13"/>
      <x:c r="G197" s="13"/>
      <x:c r="H197" s="77"/>
      <x:c r="I197" s="77"/>
      <x:c r="J197" s="78" t="str">
        <x:f>IF(H197="","",N(H197)-N(I197))</x:f>
      </x:c>
      <x:c r="K197" s="13"/>
      <x:c r="L197" s="13"/>
      <x:c r="M197" s="13"/>
      <x:c r="N197" s="13"/>
    </x:row>
    <x:row r="198">
      <x:c r="A198" s="13"/>
      <x:c r="B198" s="14"/>
      <x:c r="C198" s="13"/>
      <x:c r="D198" s="76" t="str">
        <x:f>IF(C198="","",XLOOKUP(C198,'Lists &amp; COA'!$A$47:$A$145,'Lists &amp; COA'!$B$47:$B$145,"Customer not found"))</x:f>
      </x:c>
      <x:c r="E198" s="13"/>
      <x:c r="F198" s="13"/>
      <x:c r="G198" s="13"/>
      <x:c r="H198" s="77"/>
      <x:c r="I198" s="77"/>
      <x:c r="J198" s="78" t="str">
        <x:f>IF(H198="","",N(H198)-N(I198))</x:f>
      </x:c>
      <x:c r="K198" s="13"/>
      <x:c r="L198" s="13"/>
      <x:c r="M198" s="13"/>
      <x:c r="N198" s="13"/>
    </x:row>
    <x:row r="199">
      <x:c r="A199" s="13"/>
      <x:c r="B199" s="14"/>
      <x:c r="C199" s="13"/>
      <x:c r="D199" s="76" t="str">
        <x:f>IF(C199="","",XLOOKUP(C199,'Lists &amp; COA'!$A$47:$A$145,'Lists &amp; COA'!$B$47:$B$145,"Customer not found"))</x:f>
      </x:c>
      <x:c r="E199" s="13"/>
      <x:c r="F199" s="13"/>
      <x:c r="G199" s="13"/>
      <x:c r="H199" s="77"/>
      <x:c r="I199" s="77"/>
      <x:c r="J199" s="78" t="str">
        <x:f>IF(H199="","",N(H199)-N(I199))</x:f>
      </x:c>
      <x:c r="K199" s="13"/>
      <x:c r="L199" s="13"/>
      <x:c r="M199" s="13"/>
      <x:c r="N199" s="13"/>
    </x:row>
    <x:row r="200">
      <x:c r="A200" s="13"/>
      <x:c r="B200" s="14"/>
      <x:c r="C200" s="13"/>
      <x:c r="D200" s="76" t="str">
        <x:f>IF(C200="","",XLOOKUP(C200,'Lists &amp; COA'!$A$47:$A$145,'Lists &amp; COA'!$B$47:$B$145,"Customer not found"))</x:f>
      </x:c>
      <x:c r="E200" s="13"/>
      <x:c r="F200" s="13"/>
      <x:c r="G200" s="13"/>
      <x:c r="H200" s="77"/>
      <x:c r="I200" s="77"/>
      <x:c r="J200" s="78" t="str">
        <x:f>IF(H200="","",N(H200)-N(I200))</x:f>
      </x:c>
      <x:c r="K200" s="13"/>
      <x:c r="L200" s="13"/>
      <x:c r="M200" s="13"/>
      <x:c r="N200" s="13"/>
    </x:row>
    <x:row r="201">
      <x:c r="A201" s="13"/>
      <x:c r="B201" s="14"/>
      <x:c r="C201" s="13"/>
      <x:c r="D201" s="76" t="str">
        <x:f>IF(C201="","",XLOOKUP(C201,'Lists &amp; COA'!$A$47:$A$145,'Lists &amp; COA'!$B$47:$B$145,"Customer not found"))</x:f>
      </x:c>
      <x:c r="E201" s="13"/>
      <x:c r="F201" s="13"/>
      <x:c r="G201" s="13"/>
      <x:c r="H201" s="77"/>
      <x:c r="I201" s="77"/>
      <x:c r="J201" s="78" t="str">
        <x:f>IF(H201="","",N(H201)-N(I201))</x:f>
      </x:c>
      <x:c r="K201" s="13"/>
      <x:c r="L201" s="13"/>
      <x:c r="M201" s="13"/>
      <x:c r="N201" s="13"/>
    </x:row>
    <x:row r="202">
      <x:c r="A202" s="13"/>
      <x:c r="B202" s="14"/>
      <x:c r="C202" s="13"/>
      <x:c r="D202" s="76" t="str">
        <x:f>IF(C202="","",XLOOKUP(C202,'Lists &amp; COA'!$A$47:$A$145,'Lists &amp; COA'!$B$47:$B$145,"Customer not found"))</x:f>
      </x:c>
      <x:c r="E202" s="13"/>
      <x:c r="F202" s="13"/>
      <x:c r="G202" s="13"/>
      <x:c r="H202" s="77"/>
      <x:c r="I202" s="77"/>
      <x:c r="J202" s="78" t="str">
        <x:f>IF(H202="","",N(H202)-N(I202))</x:f>
      </x:c>
      <x:c r="K202" s="13"/>
      <x:c r="L202" s="13"/>
      <x:c r="M202" s="13"/>
      <x:c r="N202" s="13"/>
    </x:row>
    <x:row r="203">
      <x:c r="A203" s="13"/>
      <x:c r="B203" s="14"/>
      <x:c r="C203" s="13"/>
      <x:c r="D203" s="76" t="str">
        <x:f>IF(C203="","",XLOOKUP(C203,'Lists &amp; COA'!$A$47:$A$145,'Lists &amp; COA'!$B$47:$B$145,"Customer not found"))</x:f>
      </x:c>
      <x:c r="E203" s="13"/>
      <x:c r="F203" s="13"/>
      <x:c r="G203" s="13"/>
      <x:c r="H203" s="77"/>
      <x:c r="I203" s="77"/>
      <x:c r="J203" s="78" t="str">
        <x:f>IF(H203="","",N(H203)-N(I203))</x:f>
      </x:c>
      <x:c r="K203" s="13"/>
      <x:c r="L203" s="13"/>
      <x:c r="M203" s="13"/>
      <x:c r="N203" s="13"/>
    </x:row>
    <x:row r="204">
      <x:c r="A204" s="13"/>
      <x:c r="B204" s="14"/>
      <x:c r="C204" s="13"/>
      <x:c r="D204" s="76" t="str">
        <x:f>IF(C204="","",XLOOKUP(C204,'Lists &amp; COA'!$A$47:$A$145,'Lists &amp; COA'!$B$47:$B$145,"Customer not found"))</x:f>
      </x:c>
      <x:c r="E204" s="13"/>
      <x:c r="F204" s="13"/>
      <x:c r="G204" s="13"/>
      <x:c r="H204" s="77"/>
      <x:c r="I204" s="77"/>
      <x:c r="J204" s="78" t="str">
        <x:f>IF(H204="","",N(H204)-N(I204))</x:f>
      </x:c>
      <x:c r="K204" s="13"/>
      <x:c r="L204" s="13"/>
      <x:c r="M204" s="13"/>
      <x:c r="N204" s="13"/>
    </x:row>
    <x:row r="205">
      <x:c r="A205" s="13"/>
      <x:c r="B205" s="14"/>
      <x:c r="C205" s="13"/>
      <x:c r="D205" s="76" t="str">
        <x:f>IF(C205="","",XLOOKUP(C205,'Lists &amp; COA'!$A$47:$A$145,'Lists &amp; COA'!$B$47:$B$145,"Customer not found"))</x:f>
      </x:c>
      <x:c r="E205" s="13"/>
      <x:c r="F205" s="13"/>
      <x:c r="G205" s="13"/>
      <x:c r="H205" s="77"/>
      <x:c r="I205" s="77"/>
      <x:c r="J205" s="78" t="str">
        <x:f>IF(H205="","",N(H205)-N(I205))</x:f>
      </x:c>
      <x:c r="K205" s="13"/>
      <x:c r="L205" s="13"/>
      <x:c r="M205" s="13"/>
      <x:c r="N205" s="13"/>
    </x:row>
    <x:row r="206">
      <x:c r="A206" s="13"/>
      <x:c r="B206" s="14"/>
      <x:c r="C206" s="13"/>
      <x:c r="D206" s="76" t="str">
        <x:f>IF(C206="","",XLOOKUP(C206,'Lists &amp; COA'!$A$47:$A$145,'Lists &amp; COA'!$B$47:$B$145,"Customer not found"))</x:f>
      </x:c>
      <x:c r="E206" s="13"/>
      <x:c r="F206" s="13"/>
      <x:c r="G206" s="13"/>
      <x:c r="H206" s="77"/>
      <x:c r="I206" s="77"/>
      <x:c r="J206" s="78" t="str">
        <x:f>IF(H206="","",N(H206)-N(I206))</x:f>
      </x:c>
      <x:c r="K206" s="13"/>
      <x:c r="L206" s="13"/>
      <x:c r="M206" s="13"/>
      <x:c r="N206" s="13"/>
    </x:row>
    <x:row r="207">
      <x:c r="A207" s="13"/>
      <x:c r="B207" s="14"/>
      <x:c r="C207" s="13"/>
      <x:c r="D207" s="76" t="str">
        <x:f>IF(C207="","",XLOOKUP(C207,'Lists &amp; COA'!$A$47:$A$145,'Lists &amp; COA'!$B$47:$B$145,"Customer not found"))</x:f>
      </x:c>
      <x:c r="E207" s="13"/>
      <x:c r="F207" s="13"/>
      <x:c r="G207" s="13"/>
      <x:c r="H207" s="77"/>
      <x:c r="I207" s="77"/>
      <x:c r="J207" s="78" t="str">
        <x:f>IF(H207="","",N(H207)-N(I207))</x:f>
      </x:c>
      <x:c r="K207" s="13"/>
      <x:c r="L207" s="13"/>
      <x:c r="M207" s="13"/>
      <x:c r="N207" s="13"/>
    </x:row>
    <x:row r="208">
      <x:c r="A208" s="13"/>
      <x:c r="B208" s="14"/>
      <x:c r="C208" s="13"/>
      <x:c r="D208" s="76" t="str">
        <x:f>IF(C208="","",XLOOKUP(C208,'Lists &amp; COA'!$A$47:$A$145,'Lists &amp; COA'!$B$47:$B$145,"Customer not found"))</x:f>
      </x:c>
      <x:c r="E208" s="13"/>
      <x:c r="F208" s="13"/>
      <x:c r="G208" s="13"/>
      <x:c r="H208" s="77"/>
      <x:c r="I208" s="77"/>
      <x:c r="J208" s="78" t="str">
        <x:f>IF(H208="","",N(H208)-N(I208))</x:f>
      </x:c>
      <x:c r="K208" s="13"/>
      <x:c r="L208" s="13"/>
      <x:c r="M208" s="13"/>
      <x:c r="N208" s="13"/>
    </x:row>
    <x:row r="209">
      <x:c r="A209" s="13"/>
      <x:c r="B209" s="14"/>
      <x:c r="C209" s="13"/>
      <x:c r="D209" s="76" t="str">
        <x:f>IF(C209="","",XLOOKUP(C209,'Lists &amp; COA'!$A$47:$A$145,'Lists &amp; COA'!$B$47:$B$145,"Customer not found"))</x:f>
      </x:c>
      <x:c r="E209" s="13"/>
      <x:c r="F209" s="13"/>
      <x:c r="G209" s="13"/>
      <x:c r="H209" s="77"/>
      <x:c r="I209" s="77"/>
      <x:c r="J209" s="78" t="str">
        <x:f>IF(H209="","",N(H209)-N(I209))</x:f>
      </x:c>
      <x:c r="K209" s="13"/>
      <x:c r="L209" s="13"/>
      <x:c r="M209" s="13"/>
      <x:c r="N209" s="13"/>
    </x:row>
    <x:row r="210">
      <x:c r="A210" s="13"/>
      <x:c r="B210" s="14"/>
      <x:c r="C210" s="13"/>
      <x:c r="D210" s="76" t="str">
        <x:f>IF(C210="","",XLOOKUP(C210,'Lists &amp; COA'!$A$47:$A$145,'Lists &amp; COA'!$B$47:$B$145,"Customer not found"))</x:f>
      </x:c>
      <x:c r="E210" s="13"/>
      <x:c r="F210" s="13"/>
      <x:c r="G210" s="13"/>
      <x:c r="H210" s="77"/>
      <x:c r="I210" s="77"/>
      <x:c r="J210" s="78" t="str">
        <x:f>IF(H210="","",N(H210)-N(I210))</x:f>
      </x:c>
      <x:c r="K210" s="13"/>
      <x:c r="L210" s="13"/>
      <x:c r="M210" s="13"/>
      <x:c r="N210" s="13"/>
    </x:row>
    <x:row r="211">
      <x:c r="A211" s="13"/>
      <x:c r="B211" s="14"/>
      <x:c r="C211" s="13"/>
      <x:c r="D211" s="76" t="str">
        <x:f>IF(C211="","",XLOOKUP(C211,'Lists &amp; COA'!$A$47:$A$145,'Lists &amp; COA'!$B$47:$B$145,"Customer not found"))</x:f>
      </x:c>
      <x:c r="E211" s="13"/>
      <x:c r="F211" s="13"/>
      <x:c r="G211" s="13"/>
      <x:c r="H211" s="77"/>
      <x:c r="I211" s="77"/>
      <x:c r="J211" s="78" t="str">
        <x:f>IF(H211="","",N(H211)-N(I211))</x:f>
      </x:c>
      <x:c r="K211" s="13"/>
      <x:c r="L211" s="13"/>
      <x:c r="M211" s="13"/>
      <x:c r="N211" s="13"/>
    </x:row>
    <x:row r="212">
      <x:c r="A212" s="13"/>
      <x:c r="B212" s="14"/>
      <x:c r="C212" s="13"/>
      <x:c r="D212" s="76" t="str">
        <x:f>IF(C212="","",XLOOKUP(C212,'Lists &amp; COA'!$A$47:$A$145,'Lists &amp; COA'!$B$47:$B$145,"Customer not found"))</x:f>
      </x:c>
      <x:c r="E212" s="13"/>
      <x:c r="F212" s="13"/>
      <x:c r="G212" s="13"/>
      <x:c r="H212" s="77"/>
      <x:c r="I212" s="77"/>
      <x:c r="J212" s="78" t="str">
        <x:f>IF(H212="","",N(H212)-N(I212))</x:f>
      </x:c>
      <x:c r="K212" s="13"/>
      <x:c r="L212" s="13"/>
      <x:c r="M212" s="13"/>
      <x:c r="N212" s="13"/>
    </x:row>
    <x:row r="213">
      <x:c r="A213" s="13"/>
      <x:c r="B213" s="14"/>
      <x:c r="C213" s="13"/>
      <x:c r="D213" s="76" t="str">
        <x:f>IF(C213="","",XLOOKUP(C213,'Lists &amp; COA'!$A$47:$A$145,'Lists &amp; COA'!$B$47:$B$145,"Customer not found"))</x:f>
      </x:c>
      <x:c r="E213" s="13"/>
      <x:c r="F213" s="13"/>
      <x:c r="G213" s="13"/>
      <x:c r="H213" s="77"/>
      <x:c r="I213" s="77"/>
      <x:c r="J213" s="78" t="str">
        <x:f>IF(H213="","",N(H213)-N(I213))</x:f>
      </x:c>
      <x:c r="K213" s="13"/>
      <x:c r="L213" s="13"/>
      <x:c r="M213" s="13"/>
      <x:c r="N213" s="13"/>
    </x:row>
    <x:row r="214">
      <x:c r="A214" s="13"/>
      <x:c r="B214" s="14"/>
      <x:c r="C214" s="13"/>
      <x:c r="D214" s="76" t="str">
        <x:f>IF(C214="","",XLOOKUP(C214,'Lists &amp; COA'!$A$47:$A$145,'Lists &amp; COA'!$B$47:$B$145,"Customer not found"))</x:f>
      </x:c>
      <x:c r="E214" s="13"/>
      <x:c r="F214" s="13"/>
      <x:c r="G214" s="13"/>
      <x:c r="H214" s="77"/>
      <x:c r="I214" s="77"/>
      <x:c r="J214" s="78" t="str">
        <x:f>IF(H214="","",N(H214)-N(I214))</x:f>
      </x:c>
      <x:c r="K214" s="13"/>
      <x:c r="L214" s="13"/>
      <x:c r="M214" s="13"/>
      <x:c r="N214" s="13"/>
    </x:row>
    <x:row r="215">
      <x:c r="A215" s="13"/>
      <x:c r="B215" s="14"/>
      <x:c r="C215" s="13"/>
      <x:c r="D215" s="76" t="str">
        <x:f>IF(C215="","",XLOOKUP(C215,'Lists &amp; COA'!$A$47:$A$145,'Lists &amp; COA'!$B$47:$B$145,"Customer not found"))</x:f>
      </x:c>
      <x:c r="E215" s="13"/>
      <x:c r="F215" s="13"/>
      <x:c r="G215" s="13"/>
      <x:c r="H215" s="77"/>
      <x:c r="I215" s="77"/>
      <x:c r="J215" s="78" t="str">
        <x:f>IF(H215="","",N(H215)-N(I215))</x:f>
      </x:c>
      <x:c r="K215" s="13"/>
      <x:c r="L215" s="13"/>
      <x:c r="M215" s="13"/>
      <x:c r="N215" s="13"/>
    </x:row>
    <x:row r="216">
      <x:c r="A216" s="13"/>
      <x:c r="B216" s="14"/>
      <x:c r="C216" s="13"/>
      <x:c r="D216" s="76" t="str">
        <x:f>IF(C216="","",XLOOKUP(C216,'Lists &amp; COA'!$A$47:$A$145,'Lists &amp; COA'!$B$47:$B$145,"Customer not found"))</x:f>
      </x:c>
      <x:c r="E216" s="13"/>
      <x:c r="F216" s="13"/>
      <x:c r="G216" s="13"/>
      <x:c r="H216" s="77"/>
      <x:c r="I216" s="77"/>
      <x:c r="J216" s="78" t="str">
        <x:f>IF(H216="","",N(H216)-N(I216))</x:f>
      </x:c>
      <x:c r="K216" s="13"/>
      <x:c r="L216" s="13"/>
      <x:c r="M216" s="13"/>
      <x:c r="N216" s="13"/>
    </x:row>
    <x:row r="217">
      <x:c r="A217" s="13"/>
      <x:c r="B217" s="14"/>
      <x:c r="C217" s="13"/>
      <x:c r="D217" s="76" t="str">
        <x:f>IF(C217="","",XLOOKUP(C217,'Lists &amp; COA'!$A$47:$A$145,'Lists &amp; COA'!$B$47:$B$145,"Customer not found"))</x:f>
      </x:c>
      <x:c r="E217" s="13"/>
      <x:c r="F217" s="13"/>
      <x:c r="G217" s="13"/>
      <x:c r="H217" s="77"/>
      <x:c r="I217" s="77"/>
      <x:c r="J217" s="78" t="str">
        <x:f>IF(H217="","",N(H217)-N(I217))</x:f>
      </x:c>
      <x:c r="K217" s="13"/>
      <x:c r="L217" s="13"/>
      <x:c r="M217" s="13"/>
      <x:c r="N217" s="13"/>
    </x:row>
    <x:row r="218">
      <x:c r="A218" s="13"/>
      <x:c r="B218" s="14"/>
      <x:c r="C218" s="13"/>
      <x:c r="D218" s="76" t="str">
        <x:f>IF(C218="","",XLOOKUP(C218,'Lists &amp; COA'!$A$47:$A$145,'Lists &amp; COA'!$B$47:$B$145,"Customer not found"))</x:f>
      </x:c>
      <x:c r="E218" s="13"/>
      <x:c r="F218" s="13"/>
      <x:c r="G218" s="13"/>
      <x:c r="H218" s="77"/>
      <x:c r="I218" s="77"/>
      <x:c r="J218" s="78" t="str">
        <x:f>IF(H218="","",N(H218)-N(I218))</x:f>
      </x:c>
      <x:c r="K218" s="13"/>
      <x:c r="L218" s="13"/>
      <x:c r="M218" s="13"/>
      <x:c r="N218" s="13"/>
    </x:row>
    <x:row r="219">
      <x:c r="A219" s="13"/>
      <x:c r="B219" s="14"/>
      <x:c r="C219" s="13"/>
      <x:c r="D219" s="76" t="str">
        <x:f>IF(C219="","",XLOOKUP(C219,'Lists &amp; COA'!$A$47:$A$145,'Lists &amp; COA'!$B$47:$B$145,"Customer not found"))</x:f>
      </x:c>
      <x:c r="E219" s="13"/>
      <x:c r="F219" s="13"/>
      <x:c r="G219" s="13"/>
      <x:c r="H219" s="77"/>
      <x:c r="I219" s="77"/>
      <x:c r="J219" s="78" t="str">
        <x:f>IF(H219="","",N(H219)-N(I219))</x:f>
      </x:c>
      <x:c r="K219" s="13"/>
      <x:c r="L219" s="13"/>
      <x:c r="M219" s="13"/>
      <x:c r="N219" s="13"/>
    </x:row>
    <x:row r="220">
      <x:c r="A220" s="13"/>
      <x:c r="B220" s="14"/>
      <x:c r="C220" s="13"/>
      <x:c r="D220" s="76" t="str">
        <x:f>IF(C220="","",XLOOKUP(C220,'Lists &amp; COA'!$A$47:$A$145,'Lists &amp; COA'!$B$47:$B$145,"Customer not found"))</x:f>
      </x:c>
      <x:c r="E220" s="13"/>
      <x:c r="F220" s="13"/>
      <x:c r="G220" s="13"/>
      <x:c r="H220" s="77"/>
      <x:c r="I220" s="77"/>
      <x:c r="J220" s="78" t="str">
        <x:f>IF(H220="","",N(H220)-N(I220))</x:f>
      </x:c>
      <x:c r="K220" s="13"/>
      <x:c r="L220" s="13"/>
      <x:c r="M220" s="13"/>
      <x:c r="N220" s="13"/>
    </x:row>
    <x:row r="221">
      <x:c r="A221" s="13"/>
      <x:c r="B221" s="14"/>
      <x:c r="C221" s="13"/>
      <x:c r="D221" s="76" t="str">
        <x:f>IF(C221="","",XLOOKUP(C221,'Lists &amp; COA'!$A$47:$A$145,'Lists &amp; COA'!$B$47:$B$145,"Customer not found"))</x:f>
      </x:c>
      <x:c r="E221" s="13"/>
      <x:c r="F221" s="13"/>
      <x:c r="G221" s="13"/>
      <x:c r="H221" s="77"/>
      <x:c r="I221" s="77"/>
      <x:c r="J221" s="78" t="str">
        <x:f>IF(H221="","",N(H221)-N(I221))</x:f>
      </x:c>
      <x:c r="K221" s="13"/>
      <x:c r="L221" s="13"/>
      <x:c r="M221" s="13"/>
      <x:c r="N221" s="13"/>
    </x:row>
    <x:row r="222">
      <x:c r="A222" s="13"/>
      <x:c r="B222" s="14"/>
      <x:c r="C222" s="13"/>
      <x:c r="D222" s="76" t="str">
        <x:f>IF(C222="","",XLOOKUP(C222,'Lists &amp; COA'!$A$47:$A$145,'Lists &amp; COA'!$B$47:$B$145,"Customer not found"))</x:f>
      </x:c>
      <x:c r="E222" s="13"/>
      <x:c r="F222" s="13"/>
      <x:c r="G222" s="13"/>
      <x:c r="H222" s="77"/>
      <x:c r="I222" s="77"/>
      <x:c r="J222" s="78" t="str">
        <x:f>IF(H222="","",N(H222)-N(I222))</x:f>
      </x:c>
      <x:c r="K222" s="13"/>
      <x:c r="L222" s="13"/>
      <x:c r="M222" s="13"/>
      <x:c r="N222" s="13"/>
    </x:row>
    <x:row r="223">
      <x:c r="A223" s="13"/>
      <x:c r="B223" s="14"/>
      <x:c r="C223" s="13"/>
      <x:c r="D223" s="76" t="str">
        <x:f>IF(C223="","",XLOOKUP(C223,'Lists &amp; COA'!$A$47:$A$145,'Lists &amp; COA'!$B$47:$B$145,"Customer not found"))</x:f>
      </x:c>
      <x:c r="E223" s="13"/>
      <x:c r="F223" s="13"/>
      <x:c r="G223" s="13"/>
      <x:c r="H223" s="77"/>
      <x:c r="I223" s="77"/>
      <x:c r="J223" s="78" t="str">
        <x:f>IF(H223="","",N(H223)-N(I223))</x:f>
      </x:c>
      <x:c r="K223" s="13"/>
      <x:c r="L223" s="13"/>
      <x:c r="M223" s="13"/>
      <x:c r="N223" s="13"/>
    </x:row>
    <x:row r="224">
      <x:c r="A224" s="13"/>
      <x:c r="B224" s="14"/>
      <x:c r="C224" s="13"/>
      <x:c r="D224" s="76" t="str">
        <x:f>IF(C224="","",XLOOKUP(C224,'Lists &amp; COA'!$A$47:$A$145,'Lists &amp; COA'!$B$47:$B$145,"Customer not found"))</x:f>
      </x:c>
      <x:c r="E224" s="13"/>
      <x:c r="F224" s="13"/>
      <x:c r="G224" s="13"/>
      <x:c r="H224" s="77"/>
      <x:c r="I224" s="77"/>
      <x:c r="J224" s="78" t="str">
        <x:f>IF(H224="","",N(H224)-N(I224))</x:f>
      </x:c>
      <x:c r="K224" s="13"/>
      <x:c r="L224" s="13"/>
      <x:c r="M224" s="13"/>
      <x:c r="N224" s="13"/>
    </x:row>
    <x:row r="225">
      <x:c r="A225" s="13"/>
      <x:c r="B225" s="14"/>
      <x:c r="C225" s="13"/>
      <x:c r="D225" s="76" t="str">
        <x:f>IF(C225="","",XLOOKUP(C225,'Lists &amp; COA'!$A$47:$A$145,'Lists &amp; COA'!$B$47:$B$145,"Customer not found"))</x:f>
      </x:c>
      <x:c r="E225" s="13"/>
      <x:c r="F225" s="13"/>
      <x:c r="G225" s="13"/>
      <x:c r="H225" s="77"/>
      <x:c r="I225" s="77"/>
      <x:c r="J225" s="78" t="str">
        <x:f>IF(H225="","",N(H225)-N(I225))</x:f>
      </x:c>
      <x:c r="K225" s="13"/>
      <x:c r="L225" s="13"/>
      <x:c r="M225" s="13"/>
      <x:c r="N225" s="13"/>
    </x:row>
    <x:row r="226">
      <x:c r="A226" s="13"/>
      <x:c r="B226" s="14"/>
      <x:c r="C226" s="13"/>
      <x:c r="D226" s="76" t="str">
        <x:f>IF(C226="","",XLOOKUP(C226,'Lists &amp; COA'!$A$47:$A$145,'Lists &amp; COA'!$B$47:$B$145,"Customer not found"))</x:f>
      </x:c>
      <x:c r="E226" s="13"/>
      <x:c r="F226" s="13"/>
      <x:c r="G226" s="13"/>
      <x:c r="H226" s="77"/>
      <x:c r="I226" s="77"/>
      <x:c r="J226" s="78" t="str">
        <x:f>IF(H226="","",N(H226)-N(I226))</x:f>
      </x:c>
      <x:c r="K226" s="13"/>
      <x:c r="L226" s="13"/>
      <x:c r="M226" s="13"/>
      <x:c r="N226" s="13"/>
    </x:row>
    <x:row r="227">
      <x:c r="A227" s="13"/>
      <x:c r="B227" s="14"/>
      <x:c r="C227" s="13"/>
      <x:c r="D227" s="76" t="str">
        <x:f>IF(C227="","",XLOOKUP(C227,'Lists &amp; COA'!$A$47:$A$145,'Lists &amp; COA'!$B$47:$B$145,"Customer not found"))</x:f>
      </x:c>
      <x:c r="E227" s="13"/>
      <x:c r="F227" s="13"/>
      <x:c r="G227" s="13"/>
      <x:c r="H227" s="77"/>
      <x:c r="I227" s="77"/>
      <x:c r="J227" s="78" t="str">
        <x:f>IF(H227="","",N(H227)-N(I227))</x:f>
      </x:c>
      <x:c r="K227" s="13"/>
      <x:c r="L227" s="13"/>
      <x:c r="M227" s="13"/>
      <x:c r="N227" s="13"/>
    </x:row>
    <x:row r="228">
      <x:c r="A228" s="13"/>
      <x:c r="B228" s="14"/>
      <x:c r="C228" s="13"/>
      <x:c r="D228" s="76" t="str">
        <x:f>IF(C228="","",XLOOKUP(C228,'Lists &amp; COA'!$A$47:$A$145,'Lists &amp; COA'!$B$47:$B$145,"Customer not found"))</x:f>
      </x:c>
      <x:c r="E228" s="13"/>
      <x:c r="F228" s="13"/>
      <x:c r="G228" s="13"/>
      <x:c r="H228" s="77"/>
      <x:c r="I228" s="77"/>
      <x:c r="J228" s="78" t="str">
        <x:f>IF(H228="","",N(H228)-N(I228))</x:f>
      </x:c>
      <x:c r="K228" s="13"/>
      <x:c r="L228" s="13"/>
      <x:c r="M228" s="13"/>
      <x:c r="N228" s="13"/>
    </x:row>
    <x:row r="229">
      <x:c r="A229" s="13"/>
      <x:c r="B229" s="14"/>
      <x:c r="C229" s="13"/>
      <x:c r="D229" s="76" t="str">
        <x:f>IF(C229="","",XLOOKUP(C229,'Lists &amp; COA'!$A$47:$A$145,'Lists &amp; COA'!$B$47:$B$145,"Customer not found"))</x:f>
      </x:c>
      <x:c r="E229" s="13"/>
      <x:c r="F229" s="13"/>
      <x:c r="G229" s="13"/>
      <x:c r="H229" s="77"/>
      <x:c r="I229" s="77"/>
      <x:c r="J229" s="78" t="str">
        <x:f>IF(H229="","",N(H229)-N(I229))</x:f>
      </x:c>
      <x:c r="K229" s="13"/>
      <x:c r="L229" s="13"/>
      <x:c r="M229" s="13"/>
      <x:c r="N229" s="13"/>
    </x:row>
    <x:row r="230">
      <x:c r="A230" s="13"/>
      <x:c r="B230" s="14"/>
      <x:c r="C230" s="13"/>
      <x:c r="D230" s="76" t="str">
        <x:f>IF(C230="","",XLOOKUP(C230,'Lists &amp; COA'!$A$47:$A$145,'Lists &amp; COA'!$B$47:$B$145,"Customer not found"))</x:f>
      </x:c>
      <x:c r="E230" s="13"/>
      <x:c r="F230" s="13"/>
      <x:c r="G230" s="13"/>
      <x:c r="H230" s="77"/>
      <x:c r="I230" s="77"/>
      <x:c r="J230" s="78" t="str">
        <x:f>IF(H230="","",N(H230)-N(I230))</x:f>
      </x:c>
      <x:c r="K230" s="13"/>
      <x:c r="L230" s="13"/>
      <x:c r="M230" s="13"/>
      <x:c r="N230" s="13"/>
    </x:row>
    <x:row r="231">
      <x:c r="A231" s="13"/>
      <x:c r="B231" s="14"/>
      <x:c r="C231" s="13"/>
      <x:c r="D231" s="76" t="str">
        <x:f>IF(C231="","",XLOOKUP(C231,'Lists &amp; COA'!$A$47:$A$145,'Lists &amp; COA'!$B$47:$B$145,"Customer not found"))</x:f>
      </x:c>
      <x:c r="E231" s="13"/>
      <x:c r="F231" s="13"/>
      <x:c r="G231" s="13"/>
      <x:c r="H231" s="77"/>
      <x:c r="I231" s="77"/>
      <x:c r="J231" s="78" t="str">
        <x:f>IF(H231="","",N(H231)-N(I231))</x:f>
      </x:c>
      <x:c r="K231" s="13"/>
      <x:c r="L231" s="13"/>
      <x:c r="M231" s="13"/>
      <x:c r="N231" s="13"/>
    </x:row>
    <x:row r="232">
      <x:c r="A232" s="13"/>
      <x:c r="B232" s="14"/>
      <x:c r="C232" s="13"/>
      <x:c r="D232" s="76" t="str">
        <x:f>IF(C232="","",XLOOKUP(C232,'Lists &amp; COA'!$A$47:$A$145,'Lists &amp; COA'!$B$47:$B$145,"Customer not found"))</x:f>
      </x:c>
      <x:c r="E232" s="13"/>
      <x:c r="F232" s="13"/>
      <x:c r="G232" s="13"/>
      <x:c r="H232" s="77"/>
      <x:c r="I232" s="77"/>
      <x:c r="J232" s="78" t="str">
        <x:f>IF(H232="","",N(H232)-N(I232))</x:f>
      </x:c>
      <x:c r="K232" s="13"/>
      <x:c r="L232" s="13"/>
      <x:c r="M232" s="13"/>
      <x:c r="N232" s="13"/>
    </x:row>
    <x:row r="233">
      <x:c r="A233" s="13"/>
      <x:c r="B233" s="14"/>
      <x:c r="C233" s="13"/>
      <x:c r="D233" s="76" t="str">
        <x:f>IF(C233="","",XLOOKUP(C233,'Lists &amp; COA'!$A$47:$A$145,'Lists &amp; COA'!$B$47:$B$145,"Customer not found"))</x:f>
      </x:c>
      <x:c r="E233" s="13"/>
      <x:c r="F233" s="13"/>
      <x:c r="G233" s="13"/>
      <x:c r="H233" s="77"/>
      <x:c r="I233" s="77"/>
      <x:c r="J233" s="78" t="str">
        <x:f>IF(H233="","",N(H233)-N(I233))</x:f>
      </x:c>
      <x:c r="K233" s="13"/>
      <x:c r="L233" s="13"/>
      <x:c r="M233" s="13"/>
      <x:c r="N233" s="13"/>
    </x:row>
    <x:row r="234">
      <x:c r="A234" s="13"/>
      <x:c r="B234" s="14"/>
      <x:c r="C234" s="13"/>
      <x:c r="D234" s="76" t="str">
        <x:f>IF(C234="","",XLOOKUP(C234,'Lists &amp; COA'!$A$47:$A$145,'Lists &amp; COA'!$B$47:$B$145,"Customer not found"))</x:f>
      </x:c>
      <x:c r="E234" s="13"/>
      <x:c r="F234" s="13"/>
      <x:c r="G234" s="13"/>
      <x:c r="H234" s="77"/>
      <x:c r="I234" s="77"/>
      <x:c r="J234" s="78" t="str">
        <x:f>IF(H234="","",N(H234)-N(I234))</x:f>
      </x:c>
      <x:c r="K234" s="13"/>
      <x:c r="L234" s="13"/>
      <x:c r="M234" s="13"/>
      <x:c r="N234" s="13"/>
    </x:row>
    <x:row r="235">
      <x:c r="A235" s="13"/>
      <x:c r="B235" s="14"/>
      <x:c r="C235" s="13"/>
      <x:c r="D235" s="76" t="str">
        <x:f>IF(C235="","",XLOOKUP(C235,'Lists &amp; COA'!$A$47:$A$145,'Lists &amp; COA'!$B$47:$B$145,"Customer not found"))</x:f>
      </x:c>
      <x:c r="E235" s="13"/>
      <x:c r="F235" s="13"/>
      <x:c r="G235" s="13"/>
      <x:c r="H235" s="77"/>
      <x:c r="I235" s="77"/>
      <x:c r="J235" s="78" t="str">
        <x:f>IF(H235="","",N(H235)-N(I235))</x:f>
      </x:c>
      <x:c r="K235" s="13"/>
      <x:c r="L235" s="13"/>
      <x:c r="M235" s="13"/>
      <x:c r="N235" s="13"/>
    </x:row>
    <x:row r="236">
      <x:c r="A236" s="13"/>
      <x:c r="B236" s="14"/>
      <x:c r="C236" s="13"/>
      <x:c r="D236" s="76" t="str">
        <x:f>IF(C236="","",XLOOKUP(C236,'Lists &amp; COA'!$A$47:$A$145,'Lists &amp; COA'!$B$47:$B$145,"Customer not found"))</x:f>
      </x:c>
      <x:c r="E236" s="13"/>
      <x:c r="F236" s="13"/>
      <x:c r="G236" s="13"/>
      <x:c r="H236" s="77"/>
      <x:c r="I236" s="77"/>
      <x:c r="J236" s="78" t="str">
        <x:f>IF(H236="","",N(H236)-N(I236))</x:f>
      </x:c>
      <x:c r="K236" s="13"/>
      <x:c r="L236" s="13"/>
      <x:c r="M236" s="13"/>
      <x:c r="N236" s="13"/>
    </x:row>
    <x:row r="237">
      <x:c r="A237" s="13"/>
      <x:c r="B237" s="14"/>
      <x:c r="C237" s="13"/>
      <x:c r="D237" s="76" t="str">
        <x:f>IF(C237="","",XLOOKUP(C237,'Lists &amp; COA'!$A$47:$A$145,'Lists &amp; COA'!$B$47:$B$145,"Customer not found"))</x:f>
      </x:c>
      <x:c r="E237" s="13"/>
      <x:c r="F237" s="13"/>
      <x:c r="G237" s="13"/>
      <x:c r="H237" s="77"/>
      <x:c r="I237" s="77"/>
      <x:c r="J237" s="78" t="str">
        <x:f>IF(H237="","",N(H237)-N(I237))</x:f>
      </x:c>
      <x:c r="K237" s="13"/>
      <x:c r="L237" s="13"/>
      <x:c r="M237" s="13"/>
      <x:c r="N237" s="13"/>
    </x:row>
    <x:row r="238">
      <x:c r="A238" s="13"/>
      <x:c r="B238" s="14"/>
      <x:c r="C238" s="13"/>
      <x:c r="D238" s="76" t="str">
        <x:f>IF(C238="","",XLOOKUP(C238,'Lists &amp; COA'!$A$47:$A$145,'Lists &amp; COA'!$B$47:$B$145,"Customer not found"))</x:f>
      </x:c>
      <x:c r="E238" s="13"/>
      <x:c r="F238" s="13"/>
      <x:c r="G238" s="13"/>
      <x:c r="H238" s="77"/>
      <x:c r="I238" s="77"/>
      <x:c r="J238" s="78" t="str">
        <x:f>IF(H238="","",N(H238)-N(I238))</x:f>
      </x:c>
      <x:c r="K238" s="13"/>
      <x:c r="L238" s="13"/>
      <x:c r="M238" s="13"/>
      <x:c r="N238" s="13"/>
    </x:row>
    <x:row r="239">
      <x:c r="A239" s="13"/>
      <x:c r="B239" s="14"/>
      <x:c r="C239" s="13"/>
      <x:c r="D239" s="76" t="str">
        <x:f>IF(C239="","",XLOOKUP(C239,'Lists &amp; COA'!$A$47:$A$145,'Lists &amp; COA'!$B$47:$B$145,"Customer not found"))</x:f>
      </x:c>
      <x:c r="E239" s="13"/>
      <x:c r="F239" s="13"/>
      <x:c r="G239" s="13"/>
      <x:c r="H239" s="77"/>
      <x:c r="I239" s="77"/>
      <x:c r="J239" s="78" t="str">
        <x:f>IF(H239="","",N(H239)-N(I239))</x:f>
      </x:c>
      <x:c r="K239" s="13"/>
      <x:c r="L239" s="13"/>
      <x:c r="M239" s="13"/>
      <x:c r="N239" s="13"/>
    </x:row>
    <x:row r="240">
      <x:c r="A240" s="13"/>
      <x:c r="B240" s="14"/>
      <x:c r="C240" s="13"/>
      <x:c r="D240" s="76" t="str">
        <x:f>IF(C240="","",XLOOKUP(C240,'Lists &amp; COA'!$A$47:$A$145,'Lists &amp; COA'!$B$47:$B$145,"Customer not found"))</x:f>
      </x:c>
      <x:c r="E240" s="13"/>
      <x:c r="F240" s="13"/>
      <x:c r="G240" s="13"/>
      <x:c r="H240" s="77"/>
      <x:c r="I240" s="77"/>
      <x:c r="J240" s="78" t="str">
        <x:f>IF(H240="","",N(H240)-N(I240))</x:f>
      </x:c>
      <x:c r="K240" s="13"/>
      <x:c r="L240" s="13"/>
      <x:c r="M240" s="13"/>
      <x:c r="N240" s="13"/>
    </x:row>
    <x:row r="241">
      <x:c r="A241" s="13"/>
      <x:c r="B241" s="14"/>
      <x:c r="C241" s="13"/>
      <x:c r="D241" s="76" t="str">
        <x:f>IF(C241="","",XLOOKUP(C241,'Lists &amp; COA'!$A$47:$A$145,'Lists &amp; COA'!$B$47:$B$145,"Customer not found"))</x:f>
      </x:c>
      <x:c r="E241" s="13"/>
      <x:c r="F241" s="13"/>
      <x:c r="G241" s="13"/>
      <x:c r="H241" s="77"/>
      <x:c r="I241" s="77"/>
      <x:c r="J241" s="78" t="str">
        <x:f>IF(H241="","",N(H241)-N(I241))</x:f>
      </x:c>
      <x:c r="K241" s="13"/>
      <x:c r="L241" s="13"/>
      <x:c r="M241" s="13"/>
      <x:c r="N241" s="13"/>
    </x:row>
    <x:row r="242">
      <x:c r="A242" s="13"/>
      <x:c r="B242" s="14"/>
      <x:c r="C242" s="13"/>
      <x:c r="D242" s="76" t="str">
        <x:f>IF(C242="","",XLOOKUP(C242,'Lists &amp; COA'!$A$47:$A$145,'Lists &amp; COA'!$B$47:$B$145,"Customer not found"))</x:f>
      </x:c>
      <x:c r="E242" s="13"/>
      <x:c r="F242" s="13"/>
      <x:c r="G242" s="13"/>
      <x:c r="H242" s="77"/>
      <x:c r="I242" s="77"/>
      <x:c r="J242" s="78" t="str">
        <x:f>IF(H242="","",N(H242)-N(I242))</x:f>
      </x:c>
      <x:c r="K242" s="13"/>
      <x:c r="L242" s="13"/>
      <x:c r="M242" s="13"/>
      <x:c r="N242" s="13"/>
    </x:row>
    <x:row r="243">
      <x:c r="A243" s="13"/>
      <x:c r="B243" s="14"/>
      <x:c r="C243" s="13"/>
      <x:c r="D243" s="76" t="str">
        <x:f>IF(C243="","",XLOOKUP(C243,'Lists &amp; COA'!$A$47:$A$145,'Lists &amp; COA'!$B$47:$B$145,"Customer not found"))</x:f>
      </x:c>
      <x:c r="E243" s="13"/>
      <x:c r="F243" s="13"/>
      <x:c r="G243" s="13"/>
      <x:c r="H243" s="77"/>
      <x:c r="I243" s="77"/>
      <x:c r="J243" s="78" t="str">
        <x:f>IF(H243="","",N(H243)-N(I243))</x:f>
      </x:c>
      <x:c r="K243" s="13"/>
      <x:c r="L243" s="13"/>
      <x:c r="M243" s="13"/>
      <x:c r="N243" s="13"/>
    </x:row>
    <x:row r="244">
      <x:c r="A244" s="13"/>
      <x:c r="B244" s="14"/>
      <x:c r="C244" s="13"/>
      <x:c r="D244" s="76" t="str">
        <x:f>IF(C244="","",XLOOKUP(C244,'Lists &amp; COA'!$A$47:$A$145,'Lists &amp; COA'!$B$47:$B$145,"Customer not found"))</x:f>
      </x:c>
      <x:c r="E244" s="13"/>
      <x:c r="F244" s="13"/>
      <x:c r="G244" s="13"/>
      <x:c r="H244" s="77"/>
      <x:c r="I244" s="77"/>
      <x:c r="J244" s="78" t="str">
        <x:f>IF(H244="","",N(H244)-N(I244))</x:f>
      </x:c>
      <x:c r="K244" s="13"/>
      <x:c r="L244" s="13"/>
      <x:c r="M244" s="13"/>
      <x:c r="N244" s="13"/>
    </x:row>
    <x:row r="245">
      <x:c r="A245" s="13"/>
      <x:c r="B245" s="14"/>
      <x:c r="C245" s="13"/>
      <x:c r="D245" s="76" t="str">
        <x:f>IF(C245="","",XLOOKUP(C245,'Lists &amp; COA'!$A$47:$A$145,'Lists &amp; COA'!$B$47:$B$145,"Customer not found"))</x:f>
      </x:c>
      <x:c r="E245" s="13"/>
      <x:c r="F245" s="13"/>
      <x:c r="G245" s="13"/>
      <x:c r="H245" s="77"/>
      <x:c r="I245" s="77"/>
      <x:c r="J245" s="78" t="str">
        <x:f>IF(H245="","",N(H245)-N(I245))</x:f>
      </x:c>
      <x:c r="K245" s="13"/>
      <x:c r="L245" s="13"/>
      <x:c r="M245" s="13"/>
      <x:c r="N245" s="13"/>
    </x:row>
    <x:row r="246">
      <x:c r="A246" s="13"/>
      <x:c r="B246" s="14"/>
      <x:c r="C246" s="13"/>
      <x:c r="D246" s="76" t="str">
        <x:f>IF(C246="","",XLOOKUP(C246,'Lists &amp; COA'!$A$47:$A$145,'Lists &amp; COA'!$B$47:$B$145,"Customer not found"))</x:f>
      </x:c>
      <x:c r="E246" s="13"/>
      <x:c r="F246" s="13"/>
      <x:c r="G246" s="13"/>
      <x:c r="H246" s="77"/>
      <x:c r="I246" s="77"/>
      <x:c r="J246" s="78" t="str">
        <x:f>IF(H246="","",N(H246)-N(I246))</x:f>
      </x:c>
      <x:c r="K246" s="13"/>
      <x:c r="L246" s="13"/>
      <x:c r="M246" s="13"/>
      <x:c r="N246" s="13"/>
    </x:row>
    <x:row r="247">
      <x:c r="A247" s="13"/>
      <x:c r="B247" s="14"/>
      <x:c r="C247" s="13"/>
      <x:c r="D247" s="76" t="str">
        <x:f>IF(C247="","",XLOOKUP(C247,'Lists &amp; COA'!$A$47:$A$145,'Lists &amp; COA'!$B$47:$B$145,"Customer not found"))</x:f>
      </x:c>
      <x:c r="E247" s="13"/>
      <x:c r="F247" s="13"/>
      <x:c r="G247" s="13"/>
      <x:c r="H247" s="77"/>
      <x:c r="I247" s="77"/>
      <x:c r="J247" s="78" t="str">
        <x:f>IF(H247="","",N(H247)-N(I247))</x:f>
      </x:c>
      <x:c r="K247" s="13"/>
      <x:c r="L247" s="13"/>
      <x:c r="M247" s="13"/>
      <x:c r="N247" s="13"/>
    </x:row>
    <x:row r="248">
      <x:c r="A248" s="13"/>
      <x:c r="B248" s="14"/>
      <x:c r="C248" s="13"/>
      <x:c r="D248" s="76" t="str">
        <x:f>IF(C248="","",XLOOKUP(C248,'Lists &amp; COA'!$A$47:$A$145,'Lists &amp; COA'!$B$47:$B$145,"Customer not found"))</x:f>
      </x:c>
      <x:c r="E248" s="13"/>
      <x:c r="F248" s="13"/>
      <x:c r="G248" s="13"/>
      <x:c r="H248" s="77"/>
      <x:c r="I248" s="77"/>
      <x:c r="J248" s="78" t="str">
        <x:f>IF(H248="","",N(H248)-N(I248))</x:f>
      </x:c>
      <x:c r="K248" s="13"/>
      <x:c r="L248" s="13"/>
      <x:c r="M248" s="13"/>
      <x:c r="N248" s="13"/>
    </x:row>
    <x:row r="249">
      <x:c r="A249" s="13"/>
      <x:c r="B249" s="14"/>
      <x:c r="C249" s="13"/>
      <x:c r="D249" s="76" t="str">
        <x:f>IF(C249="","",XLOOKUP(C249,'Lists &amp; COA'!$A$47:$A$145,'Lists &amp; COA'!$B$47:$B$145,"Customer not found"))</x:f>
      </x:c>
      <x:c r="E249" s="13"/>
      <x:c r="F249" s="13"/>
      <x:c r="G249" s="13"/>
      <x:c r="H249" s="77"/>
      <x:c r="I249" s="77"/>
      <x:c r="J249" s="78" t="str">
        <x:f>IF(H249="","",N(H249)-N(I249))</x:f>
      </x:c>
      <x:c r="K249" s="13"/>
      <x:c r="L249" s="13"/>
      <x:c r="M249" s="13"/>
      <x:c r="N249" s="13"/>
    </x:row>
    <x:row r="250">
      <x:c r="A250" s="13"/>
      <x:c r="B250" s="14"/>
      <x:c r="C250" s="13"/>
      <x:c r="D250" s="76" t="str">
        <x:f>IF(C250="","",XLOOKUP(C250,'Lists &amp; COA'!$A$47:$A$145,'Lists &amp; COA'!$B$47:$B$145,"Customer not found"))</x:f>
      </x:c>
      <x:c r="E250" s="13"/>
      <x:c r="F250" s="13"/>
      <x:c r="G250" s="13"/>
      <x:c r="H250" s="77"/>
      <x:c r="I250" s="77"/>
      <x:c r="J250" s="78" t="str">
        <x:f>IF(H250="","",N(H250)-N(I250))</x:f>
      </x:c>
      <x:c r="K250" s="13"/>
      <x:c r="L250" s="13"/>
      <x:c r="M250" s="13"/>
      <x:c r="N250" s="13"/>
    </x:row>
    <x:row r="251">
      <x:c r="A251" s="13"/>
      <x:c r="B251" s="14"/>
      <x:c r="C251" s="13"/>
      <x:c r="D251" s="76" t="str">
        <x:f>IF(C251="","",XLOOKUP(C251,'Lists &amp; COA'!$A$47:$A$145,'Lists &amp; COA'!$B$47:$B$145,"Customer not found"))</x:f>
      </x:c>
      <x:c r="E251" s="13"/>
      <x:c r="F251" s="13"/>
      <x:c r="G251" s="13"/>
      <x:c r="H251" s="77"/>
      <x:c r="I251" s="77"/>
      <x:c r="J251" s="78" t="str">
        <x:f>IF(H251="","",N(H251)-N(I251))</x:f>
      </x:c>
      <x:c r="K251" s="13"/>
      <x:c r="L251" s="13"/>
      <x:c r="M251" s="13"/>
      <x:c r="N251" s="13"/>
    </x:row>
    <x:row r="252">
      <x:c r="A252" s="13"/>
      <x:c r="B252" s="14"/>
      <x:c r="C252" s="13"/>
      <x:c r="D252" s="76" t="str">
        <x:f>IF(C252="","",XLOOKUP(C252,'Lists &amp; COA'!$A$47:$A$145,'Lists &amp; COA'!$B$47:$B$145,"Customer not found"))</x:f>
      </x:c>
      <x:c r="E252" s="13"/>
      <x:c r="F252" s="13"/>
      <x:c r="G252" s="13"/>
      <x:c r="H252" s="77"/>
      <x:c r="I252" s="77"/>
      <x:c r="J252" s="78" t="str">
        <x:f>IF(H252="","",N(H252)-N(I252))</x:f>
      </x:c>
      <x:c r="K252" s="13"/>
      <x:c r="L252" s="13"/>
      <x:c r="M252" s="13"/>
      <x:c r="N252" s="13"/>
    </x:row>
    <x:row r="253">
      <x:c r="A253" s="13"/>
      <x:c r="B253" s="14"/>
      <x:c r="C253" s="13"/>
      <x:c r="D253" s="76" t="str">
        <x:f>IF(C253="","",XLOOKUP(C253,'Lists &amp; COA'!$A$47:$A$145,'Lists &amp; COA'!$B$47:$B$145,"Customer not found"))</x:f>
      </x:c>
      <x:c r="E253" s="13"/>
      <x:c r="F253" s="13"/>
      <x:c r="G253" s="13"/>
      <x:c r="H253" s="77"/>
      <x:c r="I253" s="77"/>
      <x:c r="J253" s="78" t="str">
        <x:f>IF(H253="","",N(H253)-N(I253))</x:f>
      </x:c>
      <x:c r="K253" s="13"/>
      <x:c r="L253" s="13"/>
      <x:c r="M253" s="13"/>
      <x:c r="N253" s="13"/>
    </x:row>
    <x:row r="254">
      <x:c r="A254" s="13"/>
      <x:c r="B254" s="14"/>
      <x:c r="C254" s="13"/>
      <x:c r="D254" s="76" t="str">
        <x:f>IF(C254="","",XLOOKUP(C254,'Lists &amp; COA'!$A$47:$A$145,'Lists &amp; COA'!$B$47:$B$145,"Customer not found"))</x:f>
      </x:c>
      <x:c r="E254" s="13"/>
      <x:c r="F254" s="13"/>
      <x:c r="G254" s="13"/>
      <x:c r="H254" s="77"/>
      <x:c r="I254" s="77"/>
      <x:c r="J254" s="78" t="str">
        <x:f>IF(H254="","",N(H254)-N(I254))</x:f>
      </x:c>
      <x:c r="K254" s="13"/>
      <x:c r="L254" s="13"/>
      <x:c r="M254" s="13"/>
      <x:c r="N254" s="13"/>
    </x:row>
    <x:row r="255">
      <x:c r="A255" s="13"/>
      <x:c r="B255" s="14"/>
      <x:c r="C255" s="13"/>
      <x:c r="D255" s="76" t="str">
        <x:f>IF(C255="","",XLOOKUP(C255,'Lists &amp; COA'!$A$47:$A$145,'Lists &amp; COA'!$B$47:$B$145,"Customer not found"))</x:f>
      </x:c>
      <x:c r="E255" s="13"/>
      <x:c r="F255" s="13"/>
      <x:c r="G255" s="13"/>
      <x:c r="H255" s="77"/>
      <x:c r="I255" s="77"/>
      <x:c r="J255" s="78" t="str">
        <x:f>IF(H255="","",N(H255)-N(I255))</x:f>
      </x:c>
      <x:c r="K255" s="13"/>
      <x:c r="L255" s="13"/>
      <x:c r="M255" s="13"/>
      <x:c r="N255" s="13"/>
    </x:row>
    <x:row r="256">
      <x:c r="A256" s="13"/>
      <x:c r="B256" s="14"/>
      <x:c r="C256" s="13"/>
      <x:c r="D256" s="76" t="str">
        <x:f>IF(C256="","",XLOOKUP(C256,'Lists &amp; COA'!$A$47:$A$145,'Lists &amp; COA'!$B$47:$B$145,"Customer not found"))</x:f>
      </x:c>
      <x:c r="E256" s="13"/>
      <x:c r="F256" s="13"/>
      <x:c r="G256" s="13"/>
      <x:c r="H256" s="77"/>
      <x:c r="I256" s="77"/>
      <x:c r="J256" s="78" t="str">
        <x:f>IF(H256="","",N(H256)-N(I256))</x:f>
      </x:c>
      <x:c r="K256" s="13"/>
      <x:c r="L256" s="13"/>
      <x:c r="M256" s="13"/>
      <x:c r="N256" s="13"/>
    </x:row>
    <x:row r="257">
      <x:c r="A257" s="13"/>
      <x:c r="B257" s="14"/>
      <x:c r="C257" s="13"/>
      <x:c r="D257" s="76" t="str">
        <x:f>IF(C257="","",XLOOKUP(C257,'Lists &amp; COA'!$A$47:$A$145,'Lists &amp; COA'!$B$47:$B$145,"Customer not found"))</x:f>
      </x:c>
      <x:c r="E257" s="13"/>
      <x:c r="F257" s="13"/>
      <x:c r="G257" s="13"/>
      <x:c r="H257" s="77"/>
      <x:c r="I257" s="77"/>
      <x:c r="J257" s="78" t="str">
        <x:f>IF(H257="","",N(H257)-N(I257))</x:f>
      </x:c>
      <x:c r="K257" s="13"/>
      <x:c r="L257" s="13"/>
      <x:c r="M257" s="13"/>
      <x:c r="N257" s="13"/>
    </x:row>
    <x:row r="258">
      <x:c r="A258" s="13"/>
      <x:c r="B258" s="14"/>
      <x:c r="C258" s="13"/>
      <x:c r="D258" s="76" t="str">
        <x:f>IF(C258="","",XLOOKUP(C258,'Lists &amp; COA'!$A$47:$A$145,'Lists &amp; COA'!$B$47:$B$145,"Customer not found"))</x:f>
      </x:c>
      <x:c r="E258" s="13"/>
      <x:c r="F258" s="13"/>
      <x:c r="G258" s="13"/>
      <x:c r="H258" s="77"/>
      <x:c r="I258" s="77"/>
      <x:c r="J258" s="78" t="str">
        <x:f>IF(H258="","",N(H258)-N(I258))</x:f>
      </x:c>
      <x:c r="K258" s="13"/>
      <x:c r="L258" s="13"/>
      <x:c r="M258" s="13"/>
      <x:c r="N258" s="13"/>
    </x:row>
    <x:row r="259">
      <x:c r="A259" s="13"/>
      <x:c r="B259" s="14"/>
      <x:c r="C259" s="13"/>
      <x:c r="D259" s="76" t="str">
        <x:f>IF(C259="","",XLOOKUP(C259,'Lists &amp; COA'!$A$47:$A$145,'Lists &amp; COA'!$B$47:$B$145,"Customer not found"))</x:f>
      </x:c>
      <x:c r="E259" s="13"/>
      <x:c r="F259" s="13"/>
      <x:c r="G259" s="13"/>
      <x:c r="H259" s="77"/>
      <x:c r="I259" s="77"/>
      <x:c r="J259" s="78" t="str">
        <x:f>IF(H259="","",N(H259)-N(I259))</x:f>
      </x:c>
      <x:c r="K259" s="13"/>
      <x:c r="L259" s="13"/>
      <x:c r="M259" s="13"/>
      <x:c r="N259" s="13"/>
    </x:row>
    <x:row r="260">
      <x:c r="A260" s="13"/>
      <x:c r="B260" s="14"/>
      <x:c r="C260" s="13"/>
      <x:c r="D260" s="76" t="str">
        <x:f>IF(C260="","",XLOOKUP(C260,'Lists &amp; COA'!$A$47:$A$145,'Lists &amp; COA'!$B$47:$B$145,"Customer not found"))</x:f>
      </x:c>
      <x:c r="E260" s="13"/>
      <x:c r="F260" s="13"/>
      <x:c r="G260" s="13"/>
      <x:c r="H260" s="77"/>
      <x:c r="I260" s="77"/>
      <x:c r="J260" s="78" t="str">
        <x:f>IF(H260="","",N(H260)-N(I260))</x:f>
      </x:c>
      <x:c r="K260" s="13"/>
      <x:c r="L260" s="13"/>
      <x:c r="M260" s="13"/>
      <x:c r="N260" s="13"/>
    </x:row>
    <x:row r="261">
      <x:c r="A261" s="13"/>
      <x:c r="B261" s="14"/>
      <x:c r="C261" s="13"/>
      <x:c r="D261" s="76" t="str">
        <x:f>IF(C261="","",XLOOKUP(C261,'Lists &amp; COA'!$A$47:$A$145,'Lists &amp; COA'!$B$47:$B$145,"Customer not found"))</x:f>
      </x:c>
      <x:c r="E261" s="13"/>
      <x:c r="F261" s="13"/>
      <x:c r="G261" s="13"/>
      <x:c r="H261" s="77"/>
      <x:c r="I261" s="77"/>
      <x:c r="J261" s="78" t="str">
        <x:f>IF(H261="","",N(H261)-N(I261))</x:f>
      </x:c>
      <x:c r="K261" s="13"/>
      <x:c r="L261" s="13"/>
      <x:c r="M261" s="13"/>
      <x:c r="N261" s="13"/>
    </x:row>
    <x:row r="262">
      <x:c r="A262" s="13"/>
      <x:c r="B262" s="14"/>
      <x:c r="C262" s="13"/>
      <x:c r="D262" s="76" t="str">
        <x:f>IF(C262="","",XLOOKUP(C262,'Lists &amp; COA'!$A$47:$A$145,'Lists &amp; COA'!$B$47:$B$145,"Customer not found"))</x:f>
      </x:c>
      <x:c r="E262" s="13"/>
      <x:c r="F262" s="13"/>
      <x:c r="G262" s="13"/>
      <x:c r="H262" s="77"/>
      <x:c r="I262" s="77"/>
      <x:c r="J262" s="78" t="str">
        <x:f>IF(H262="","",N(H262)-N(I262))</x:f>
      </x:c>
      <x:c r="K262" s="13"/>
      <x:c r="L262" s="13"/>
      <x:c r="M262" s="13"/>
      <x:c r="N262" s="13"/>
    </x:row>
    <x:row r="263">
      <x:c r="A263" s="13"/>
      <x:c r="B263" s="14"/>
      <x:c r="C263" s="13"/>
      <x:c r="D263" s="76" t="str">
        <x:f>IF(C263="","",XLOOKUP(C263,'Lists &amp; COA'!$A$47:$A$145,'Lists &amp; COA'!$B$47:$B$145,"Customer not found"))</x:f>
      </x:c>
      <x:c r="E263" s="13"/>
      <x:c r="F263" s="13"/>
      <x:c r="G263" s="13"/>
      <x:c r="H263" s="77"/>
      <x:c r="I263" s="77"/>
      <x:c r="J263" s="78" t="str">
        <x:f>IF(H263="","",N(H263)-N(I263))</x:f>
      </x:c>
      <x:c r="K263" s="13"/>
      <x:c r="L263" s="13"/>
      <x:c r="M263" s="13"/>
      <x:c r="N263" s="13"/>
    </x:row>
    <x:row r="264">
      <x:c r="A264" s="13"/>
      <x:c r="B264" s="14"/>
      <x:c r="C264" s="13"/>
      <x:c r="D264" s="76" t="str">
        <x:f>IF(C264="","",XLOOKUP(C264,'Lists &amp; COA'!$A$47:$A$145,'Lists &amp; COA'!$B$47:$B$145,"Customer not found"))</x:f>
      </x:c>
      <x:c r="E264" s="13"/>
      <x:c r="F264" s="13"/>
      <x:c r="G264" s="13"/>
      <x:c r="H264" s="77"/>
      <x:c r="I264" s="77"/>
      <x:c r="J264" s="78" t="str">
        <x:f>IF(H264="","",N(H264)-N(I264))</x:f>
      </x:c>
      <x:c r="K264" s="13"/>
      <x:c r="L264" s="13"/>
      <x:c r="M264" s="13"/>
      <x:c r="N264" s="13"/>
    </x:row>
    <x:row r="265">
      <x:c r="A265" s="13"/>
      <x:c r="B265" s="14"/>
      <x:c r="C265" s="13"/>
      <x:c r="D265" s="76" t="str">
        <x:f>IF(C265="","",XLOOKUP(C265,'Lists &amp; COA'!$A$47:$A$145,'Lists &amp; COA'!$B$47:$B$145,"Customer not found"))</x:f>
      </x:c>
      <x:c r="E265" s="13"/>
      <x:c r="F265" s="13"/>
      <x:c r="G265" s="13"/>
      <x:c r="H265" s="77"/>
      <x:c r="I265" s="77"/>
      <x:c r="J265" s="78" t="str">
        <x:f>IF(H265="","",N(H265)-N(I265))</x:f>
      </x:c>
      <x:c r="K265" s="13"/>
      <x:c r="L265" s="13"/>
      <x:c r="M265" s="13"/>
      <x:c r="N265" s="13"/>
    </x:row>
    <x:row r="266">
      <x:c r="A266" s="13"/>
      <x:c r="B266" s="14"/>
      <x:c r="C266" s="13"/>
      <x:c r="D266" s="76" t="str">
        <x:f>IF(C266="","",XLOOKUP(C266,'Lists &amp; COA'!$A$47:$A$145,'Lists &amp; COA'!$B$47:$B$145,"Customer not found"))</x:f>
      </x:c>
      <x:c r="E266" s="13"/>
      <x:c r="F266" s="13"/>
      <x:c r="G266" s="13"/>
      <x:c r="H266" s="77"/>
      <x:c r="I266" s="77"/>
      <x:c r="J266" s="78" t="str">
        <x:f>IF(H266="","",N(H266)-N(I266))</x:f>
      </x:c>
      <x:c r="K266" s="13"/>
      <x:c r="L266" s="13"/>
      <x:c r="M266" s="13"/>
      <x:c r="N266" s="13"/>
    </x:row>
    <x:row r="267">
      <x:c r="A267" s="13"/>
      <x:c r="B267" s="14"/>
      <x:c r="C267" s="13"/>
      <x:c r="D267" s="76" t="str">
        <x:f>IF(C267="","",XLOOKUP(C267,'Lists &amp; COA'!$A$47:$A$145,'Lists &amp; COA'!$B$47:$B$145,"Customer not found"))</x:f>
      </x:c>
      <x:c r="E267" s="13"/>
      <x:c r="F267" s="13"/>
      <x:c r="G267" s="13"/>
      <x:c r="H267" s="77"/>
      <x:c r="I267" s="77"/>
      <x:c r="J267" s="78" t="str">
        <x:f>IF(H267="","",N(H267)-N(I267))</x:f>
      </x:c>
      <x:c r="K267" s="13"/>
      <x:c r="L267" s="13"/>
      <x:c r="M267" s="13"/>
      <x:c r="N267" s="13"/>
    </x:row>
    <x:row r="268">
      <x:c r="A268" s="13"/>
      <x:c r="B268" s="14"/>
      <x:c r="C268" s="13"/>
      <x:c r="D268" s="76" t="str">
        <x:f>IF(C268="","",XLOOKUP(C268,'Lists &amp; COA'!$A$47:$A$145,'Lists &amp; COA'!$B$47:$B$145,"Customer not found"))</x:f>
      </x:c>
      <x:c r="E268" s="13"/>
      <x:c r="F268" s="13"/>
      <x:c r="G268" s="13"/>
      <x:c r="H268" s="77"/>
      <x:c r="I268" s="77"/>
      <x:c r="J268" s="78" t="str">
        <x:f>IF(H268="","",N(H268)-N(I268))</x:f>
      </x:c>
      <x:c r="K268" s="13"/>
      <x:c r="L268" s="13"/>
      <x:c r="M268" s="13"/>
      <x:c r="N268" s="13"/>
    </x:row>
    <x:row r="269">
      <x:c r="A269" s="13"/>
      <x:c r="B269" s="14"/>
      <x:c r="C269" s="13"/>
      <x:c r="D269" s="76" t="str">
        <x:f>IF(C269="","",XLOOKUP(C269,'Lists &amp; COA'!$A$47:$A$145,'Lists &amp; COA'!$B$47:$B$145,"Customer not found"))</x:f>
      </x:c>
      <x:c r="E269" s="13"/>
      <x:c r="F269" s="13"/>
      <x:c r="G269" s="13"/>
      <x:c r="H269" s="77"/>
      <x:c r="I269" s="77"/>
      <x:c r="J269" s="78" t="str">
        <x:f>IF(H269="","",N(H269)-N(I269))</x:f>
      </x:c>
      <x:c r="K269" s="13"/>
      <x:c r="L269" s="13"/>
      <x:c r="M269" s="13"/>
      <x:c r="N269" s="13"/>
    </x:row>
    <x:row r="270">
      <x:c r="A270" s="13"/>
      <x:c r="B270" s="14"/>
      <x:c r="C270" s="13"/>
      <x:c r="D270" s="76" t="str">
        <x:f>IF(C270="","",XLOOKUP(C270,'Lists &amp; COA'!$A$47:$A$145,'Lists &amp; COA'!$B$47:$B$145,"Customer not found"))</x:f>
      </x:c>
      <x:c r="E270" s="13"/>
      <x:c r="F270" s="13"/>
      <x:c r="G270" s="13"/>
      <x:c r="H270" s="77"/>
      <x:c r="I270" s="77"/>
      <x:c r="J270" s="78" t="str">
        <x:f>IF(H270="","",N(H270)-N(I270))</x:f>
      </x:c>
      <x:c r="K270" s="13"/>
      <x:c r="L270" s="13"/>
      <x:c r="M270" s="13"/>
      <x:c r="N270" s="13"/>
    </x:row>
    <x:row r="271">
      <x:c r="A271" s="13"/>
      <x:c r="B271" s="14"/>
      <x:c r="C271" s="13"/>
      <x:c r="D271" s="76" t="str">
        <x:f>IF(C271="","",XLOOKUP(C271,'Lists &amp; COA'!$A$47:$A$145,'Lists &amp; COA'!$B$47:$B$145,"Customer not found"))</x:f>
      </x:c>
      <x:c r="E271" s="13"/>
      <x:c r="F271" s="13"/>
      <x:c r="G271" s="13"/>
      <x:c r="H271" s="77"/>
      <x:c r="I271" s="77"/>
      <x:c r="J271" s="78" t="str">
        <x:f>IF(H271="","",N(H271)-N(I271))</x:f>
      </x:c>
      <x:c r="K271" s="13"/>
      <x:c r="L271" s="13"/>
      <x:c r="M271" s="13"/>
      <x:c r="N271" s="13"/>
    </x:row>
    <x:row r="272">
      <x:c r="A272" s="13"/>
      <x:c r="B272" s="14"/>
      <x:c r="C272" s="13"/>
      <x:c r="D272" s="76" t="str">
        <x:f>IF(C272="","",XLOOKUP(C272,'Lists &amp; COA'!$A$47:$A$145,'Lists &amp; COA'!$B$47:$B$145,"Customer not found"))</x:f>
      </x:c>
      <x:c r="E272" s="13"/>
      <x:c r="F272" s="13"/>
      <x:c r="G272" s="13"/>
      <x:c r="H272" s="77"/>
      <x:c r="I272" s="77"/>
      <x:c r="J272" s="78" t="str">
        <x:f>IF(H272="","",N(H272)-N(I272))</x:f>
      </x:c>
      <x:c r="K272" s="13"/>
      <x:c r="L272" s="13"/>
      <x:c r="M272" s="13"/>
      <x:c r="N272" s="13"/>
    </x:row>
    <x:row r="273">
      <x:c r="A273" s="13"/>
      <x:c r="B273" s="14"/>
      <x:c r="C273" s="13"/>
      <x:c r="D273" s="76" t="str">
        <x:f>IF(C273="","",XLOOKUP(C273,'Lists &amp; COA'!$A$47:$A$145,'Lists &amp; COA'!$B$47:$B$145,"Customer not found"))</x:f>
      </x:c>
      <x:c r="E273" s="13"/>
      <x:c r="F273" s="13"/>
      <x:c r="G273" s="13"/>
      <x:c r="H273" s="77"/>
      <x:c r="I273" s="77"/>
      <x:c r="J273" s="78" t="str">
        <x:f>IF(H273="","",N(H273)-N(I273))</x:f>
      </x:c>
      <x:c r="K273" s="13"/>
      <x:c r="L273" s="13"/>
      <x:c r="M273" s="13"/>
      <x:c r="N273" s="13"/>
    </x:row>
    <x:row r="274">
      <x:c r="A274" s="13"/>
      <x:c r="B274" s="14"/>
      <x:c r="C274" s="13"/>
      <x:c r="D274" s="76" t="str">
        <x:f>IF(C274="","",XLOOKUP(C274,'Lists &amp; COA'!$A$47:$A$145,'Lists &amp; COA'!$B$47:$B$145,"Customer not found"))</x:f>
      </x:c>
      <x:c r="E274" s="13"/>
      <x:c r="F274" s="13"/>
      <x:c r="G274" s="13"/>
      <x:c r="H274" s="77"/>
      <x:c r="I274" s="77"/>
      <x:c r="J274" s="78" t="str">
        <x:f>IF(H274="","",N(H274)-N(I274))</x:f>
      </x:c>
      <x:c r="K274" s="13"/>
      <x:c r="L274" s="13"/>
      <x:c r="M274" s="13"/>
      <x:c r="N274" s="13"/>
    </x:row>
    <x:row r="275">
      <x:c r="A275" s="13"/>
      <x:c r="B275" s="14"/>
      <x:c r="C275" s="13"/>
      <x:c r="D275" s="76" t="str">
        <x:f>IF(C275="","",XLOOKUP(C275,'Lists &amp; COA'!$A$47:$A$145,'Lists &amp; COA'!$B$47:$B$145,"Customer not found"))</x:f>
      </x:c>
      <x:c r="E275" s="13"/>
      <x:c r="F275" s="13"/>
      <x:c r="G275" s="13"/>
      <x:c r="H275" s="77"/>
      <x:c r="I275" s="77"/>
      <x:c r="J275" s="78" t="str">
        <x:f>IF(H275="","",N(H275)-N(I275))</x:f>
      </x:c>
      <x:c r="K275" s="13"/>
      <x:c r="L275" s="13"/>
      <x:c r="M275" s="13"/>
      <x:c r="N275" s="13"/>
    </x:row>
    <x:row r="276">
      <x:c r="A276" s="13"/>
      <x:c r="B276" s="14"/>
      <x:c r="C276" s="13"/>
      <x:c r="D276" s="76" t="str">
        <x:f>IF(C276="","",XLOOKUP(C276,'Lists &amp; COA'!$A$47:$A$145,'Lists &amp; COA'!$B$47:$B$145,"Customer not found"))</x:f>
      </x:c>
      <x:c r="E276" s="13"/>
      <x:c r="F276" s="13"/>
      <x:c r="G276" s="13"/>
      <x:c r="H276" s="77"/>
      <x:c r="I276" s="77"/>
      <x:c r="J276" s="78" t="str">
        <x:f>IF(H276="","",N(H276)-N(I276))</x:f>
      </x:c>
      <x:c r="K276" s="13"/>
      <x:c r="L276" s="13"/>
      <x:c r="M276" s="13"/>
      <x:c r="N276" s="13"/>
    </x:row>
    <x:row r="277">
      <x:c r="A277" s="13"/>
      <x:c r="B277" s="14"/>
      <x:c r="C277" s="13"/>
      <x:c r="D277" s="76" t="str">
        <x:f>IF(C277="","",XLOOKUP(C277,'Lists &amp; COA'!$A$47:$A$145,'Lists &amp; COA'!$B$47:$B$145,"Customer not found"))</x:f>
      </x:c>
      <x:c r="E277" s="13"/>
      <x:c r="F277" s="13"/>
      <x:c r="G277" s="13"/>
      <x:c r="H277" s="77"/>
      <x:c r="I277" s="77"/>
      <x:c r="J277" s="78" t="str">
        <x:f>IF(H277="","",N(H277)-N(I277))</x:f>
      </x:c>
      <x:c r="K277" s="13"/>
      <x:c r="L277" s="13"/>
      <x:c r="M277" s="13"/>
      <x:c r="N277" s="13"/>
    </x:row>
    <x:row r="278">
      <x:c r="A278" s="13"/>
      <x:c r="B278" s="14"/>
      <x:c r="C278" s="13"/>
      <x:c r="D278" s="76" t="str">
        <x:f>IF(C278="","",XLOOKUP(C278,'Lists &amp; COA'!$A$47:$A$145,'Lists &amp; COA'!$B$47:$B$145,"Customer not found"))</x:f>
      </x:c>
      <x:c r="E278" s="13"/>
      <x:c r="F278" s="13"/>
      <x:c r="G278" s="13"/>
      <x:c r="H278" s="77"/>
      <x:c r="I278" s="77"/>
      <x:c r="J278" s="78" t="str">
        <x:f>IF(H278="","",N(H278)-N(I278))</x:f>
      </x:c>
      <x:c r="K278" s="13"/>
      <x:c r="L278" s="13"/>
      <x:c r="M278" s="13"/>
      <x:c r="N278" s="13"/>
    </x:row>
    <x:row r="279">
      <x:c r="A279" s="13"/>
      <x:c r="B279" s="14"/>
      <x:c r="C279" s="13"/>
      <x:c r="D279" s="76" t="str">
        <x:f>IF(C279="","",XLOOKUP(C279,'Lists &amp; COA'!$A$47:$A$145,'Lists &amp; COA'!$B$47:$B$145,"Customer not found"))</x:f>
      </x:c>
      <x:c r="E279" s="13"/>
      <x:c r="F279" s="13"/>
      <x:c r="G279" s="13"/>
      <x:c r="H279" s="77"/>
      <x:c r="I279" s="77"/>
      <x:c r="J279" s="78" t="str">
        <x:f>IF(H279="","",N(H279)-N(I279))</x:f>
      </x:c>
      <x:c r="K279" s="13"/>
      <x:c r="L279" s="13"/>
      <x:c r="M279" s="13"/>
      <x:c r="N279" s="13"/>
    </x:row>
    <x:row r="280">
      <x:c r="A280" s="13"/>
      <x:c r="B280" s="14"/>
      <x:c r="C280" s="13"/>
      <x:c r="D280" s="76" t="str">
        <x:f>IF(C280="","",XLOOKUP(C280,'Lists &amp; COA'!$A$47:$A$145,'Lists &amp; COA'!$B$47:$B$145,"Customer not found"))</x:f>
      </x:c>
      <x:c r="E280" s="13"/>
      <x:c r="F280" s="13"/>
      <x:c r="G280" s="13"/>
      <x:c r="H280" s="77"/>
      <x:c r="I280" s="77"/>
      <x:c r="J280" s="78" t="str">
        <x:f>IF(H280="","",N(H280)-N(I280))</x:f>
      </x:c>
      <x:c r="K280" s="13"/>
      <x:c r="L280" s="13"/>
      <x:c r="M280" s="13"/>
      <x:c r="N280" s="13"/>
    </x:row>
    <x:row r="281">
      <x:c r="A281" s="13"/>
      <x:c r="B281" s="14"/>
      <x:c r="C281" s="13"/>
      <x:c r="D281" s="76" t="str">
        <x:f>IF(C281="","",XLOOKUP(C281,'Lists &amp; COA'!$A$47:$A$145,'Lists &amp; COA'!$B$47:$B$145,"Customer not found"))</x:f>
      </x:c>
      <x:c r="E281" s="13"/>
      <x:c r="F281" s="13"/>
      <x:c r="G281" s="13"/>
      <x:c r="H281" s="77"/>
      <x:c r="I281" s="77"/>
      <x:c r="J281" s="78" t="str">
        <x:f>IF(H281="","",N(H281)-N(I281))</x:f>
      </x:c>
      <x:c r="K281" s="13"/>
      <x:c r="L281" s="13"/>
      <x:c r="M281" s="13"/>
      <x:c r="N281" s="13"/>
    </x:row>
    <x:row r="282">
      <x:c r="A282" s="13"/>
      <x:c r="B282" s="14"/>
      <x:c r="C282" s="13"/>
      <x:c r="D282" s="76" t="str">
        <x:f>IF(C282="","",XLOOKUP(C282,'Lists &amp; COA'!$A$47:$A$145,'Lists &amp; COA'!$B$47:$B$145,"Customer not found"))</x:f>
      </x:c>
      <x:c r="E282" s="13"/>
      <x:c r="F282" s="13"/>
      <x:c r="G282" s="13"/>
      <x:c r="H282" s="77"/>
      <x:c r="I282" s="77"/>
      <x:c r="J282" s="78" t="str">
        <x:f>IF(H282="","",N(H282)-N(I282))</x:f>
      </x:c>
      <x:c r="K282" s="13"/>
      <x:c r="L282" s="13"/>
      <x:c r="M282" s="13"/>
      <x:c r="N282" s="13"/>
    </x:row>
    <x:row r="283">
      <x:c r="A283" s="13"/>
      <x:c r="B283" s="14"/>
      <x:c r="C283" s="13"/>
      <x:c r="D283" s="76" t="str">
        <x:f>IF(C283="","",XLOOKUP(C283,'Lists &amp; COA'!$A$47:$A$145,'Lists &amp; COA'!$B$47:$B$145,"Customer not found"))</x:f>
      </x:c>
      <x:c r="E283" s="13"/>
      <x:c r="F283" s="13"/>
      <x:c r="G283" s="13"/>
      <x:c r="H283" s="77"/>
      <x:c r="I283" s="77"/>
      <x:c r="J283" s="78" t="str">
        <x:f>IF(H283="","",N(H283)-N(I283))</x:f>
      </x:c>
      <x:c r="K283" s="13"/>
      <x:c r="L283" s="13"/>
      <x:c r="M283" s="13"/>
      <x:c r="N283" s="13"/>
    </x:row>
    <x:row r="284">
      <x:c r="A284" s="13"/>
      <x:c r="B284" s="14"/>
      <x:c r="C284" s="13"/>
      <x:c r="D284" s="76" t="str">
        <x:f>IF(C284="","",XLOOKUP(C284,'Lists &amp; COA'!$A$47:$A$145,'Lists &amp; COA'!$B$47:$B$145,"Customer not found"))</x:f>
      </x:c>
      <x:c r="E284" s="13"/>
      <x:c r="F284" s="13"/>
      <x:c r="G284" s="13"/>
      <x:c r="H284" s="77"/>
      <x:c r="I284" s="77"/>
      <x:c r="J284" s="78" t="str">
        <x:f>IF(H284="","",N(H284)-N(I284))</x:f>
      </x:c>
      <x:c r="K284" s="13"/>
      <x:c r="L284" s="13"/>
      <x:c r="M284" s="13"/>
      <x:c r="N284" s="13"/>
    </x:row>
    <x:row r="285">
      <x:c r="A285" s="13"/>
      <x:c r="B285" s="14"/>
      <x:c r="C285" s="13"/>
      <x:c r="D285" s="76" t="str">
        <x:f>IF(C285="","",XLOOKUP(C285,'Lists &amp; COA'!$A$47:$A$145,'Lists &amp; COA'!$B$47:$B$145,"Customer not found"))</x:f>
      </x:c>
      <x:c r="E285" s="13"/>
      <x:c r="F285" s="13"/>
      <x:c r="G285" s="13"/>
      <x:c r="H285" s="77"/>
      <x:c r="I285" s="77"/>
      <x:c r="J285" s="78" t="str">
        <x:f>IF(H285="","",N(H285)-N(I285))</x:f>
      </x:c>
      <x:c r="K285" s="13"/>
      <x:c r="L285" s="13"/>
      <x:c r="M285" s="13"/>
      <x:c r="N285" s="13"/>
    </x:row>
    <x:row r="286">
      <x:c r="A286" s="13"/>
      <x:c r="B286" s="14"/>
      <x:c r="C286" s="13"/>
      <x:c r="D286" s="76" t="str">
        <x:f>IF(C286="","",XLOOKUP(C286,'Lists &amp; COA'!$A$47:$A$145,'Lists &amp; COA'!$B$47:$B$145,"Customer not found"))</x:f>
      </x:c>
      <x:c r="E286" s="13"/>
      <x:c r="F286" s="13"/>
      <x:c r="G286" s="13"/>
      <x:c r="H286" s="77"/>
      <x:c r="I286" s="77"/>
      <x:c r="J286" s="78" t="str">
        <x:f>IF(H286="","",N(H286)-N(I286))</x:f>
      </x:c>
      <x:c r="K286" s="13"/>
      <x:c r="L286" s="13"/>
      <x:c r="M286" s="13"/>
      <x:c r="N286" s="13"/>
    </x:row>
    <x:row r="287">
      <x:c r="A287" s="13"/>
      <x:c r="B287" s="14"/>
      <x:c r="C287" s="13"/>
      <x:c r="D287" s="76" t="str">
        <x:f>IF(C287="","",XLOOKUP(C287,'Lists &amp; COA'!$A$47:$A$145,'Lists &amp; COA'!$B$47:$B$145,"Customer not found"))</x:f>
      </x:c>
      <x:c r="E287" s="13"/>
      <x:c r="F287" s="13"/>
      <x:c r="G287" s="13"/>
      <x:c r="H287" s="77"/>
      <x:c r="I287" s="77"/>
      <x:c r="J287" s="78" t="str">
        <x:f>IF(H287="","",N(H287)-N(I287))</x:f>
      </x:c>
      <x:c r="K287" s="13"/>
      <x:c r="L287" s="13"/>
      <x:c r="M287" s="13"/>
      <x:c r="N287" s="13"/>
    </x:row>
    <x:row r="288">
      <x:c r="A288" s="13"/>
      <x:c r="B288" s="14"/>
      <x:c r="C288" s="13"/>
      <x:c r="D288" s="76" t="str">
        <x:f>IF(C288="","",XLOOKUP(C288,'Lists &amp; COA'!$A$47:$A$145,'Lists &amp; COA'!$B$47:$B$145,"Customer not found"))</x:f>
      </x:c>
      <x:c r="E288" s="13"/>
      <x:c r="F288" s="13"/>
      <x:c r="G288" s="13"/>
      <x:c r="H288" s="77"/>
      <x:c r="I288" s="77"/>
      <x:c r="J288" s="78" t="str">
        <x:f>IF(H288="","",N(H288)-N(I288))</x:f>
      </x:c>
      <x:c r="K288" s="13"/>
      <x:c r="L288" s="13"/>
      <x:c r="M288" s="13"/>
      <x:c r="N288" s="13"/>
    </x:row>
    <x:row r="289">
      <x:c r="A289" s="13"/>
      <x:c r="B289" s="14"/>
      <x:c r="C289" s="13"/>
      <x:c r="D289" s="76" t="str">
        <x:f>IF(C289="","",XLOOKUP(C289,'Lists &amp; COA'!$A$47:$A$145,'Lists &amp; COA'!$B$47:$B$145,"Customer not found"))</x:f>
      </x:c>
      <x:c r="E289" s="13"/>
      <x:c r="F289" s="13"/>
      <x:c r="G289" s="13"/>
      <x:c r="H289" s="77"/>
      <x:c r="I289" s="77"/>
      <x:c r="J289" s="78" t="str">
        <x:f>IF(H289="","",N(H289)-N(I289))</x:f>
      </x:c>
      <x:c r="K289" s="13"/>
      <x:c r="L289" s="13"/>
      <x:c r="M289" s="13"/>
      <x:c r="N289" s="13"/>
    </x:row>
    <x:row r="290">
      <x:c r="A290" s="13"/>
      <x:c r="B290" s="14"/>
      <x:c r="C290" s="13"/>
      <x:c r="D290" s="76" t="str">
        <x:f>IF(C290="","",XLOOKUP(C290,'Lists &amp; COA'!$A$47:$A$145,'Lists &amp; COA'!$B$47:$B$145,"Customer not found"))</x:f>
      </x:c>
      <x:c r="E290" s="13"/>
      <x:c r="F290" s="13"/>
      <x:c r="G290" s="13"/>
      <x:c r="H290" s="77"/>
      <x:c r="I290" s="77"/>
      <x:c r="J290" s="78" t="str">
        <x:f>IF(H290="","",N(H290)-N(I290))</x:f>
      </x:c>
      <x:c r="K290" s="13"/>
      <x:c r="L290" s="13"/>
      <x:c r="M290" s="13"/>
      <x:c r="N290" s="13"/>
    </x:row>
    <x:row r="291">
      <x:c r="A291" s="13"/>
      <x:c r="B291" s="14"/>
      <x:c r="C291" s="13"/>
      <x:c r="D291" s="76" t="str">
        <x:f>IF(C291="","",XLOOKUP(C291,'Lists &amp; COA'!$A$47:$A$145,'Lists &amp; COA'!$B$47:$B$145,"Customer not found"))</x:f>
      </x:c>
      <x:c r="E291" s="13"/>
      <x:c r="F291" s="13"/>
      <x:c r="G291" s="13"/>
      <x:c r="H291" s="77"/>
      <x:c r="I291" s="77"/>
      <x:c r="J291" s="78" t="str">
        <x:f>IF(H291="","",N(H291)-N(I291))</x:f>
      </x:c>
      <x:c r="K291" s="13"/>
      <x:c r="L291" s="13"/>
      <x:c r="M291" s="13"/>
      <x:c r="N291" s="13"/>
    </x:row>
    <x:row r="292">
      <x:c r="A292" s="13"/>
      <x:c r="B292" s="14"/>
      <x:c r="C292" s="13"/>
      <x:c r="D292" s="76" t="str">
        <x:f>IF(C292="","",XLOOKUP(C292,'Lists &amp; COA'!$A$47:$A$145,'Lists &amp; COA'!$B$47:$B$145,"Customer not found"))</x:f>
      </x:c>
      <x:c r="E292" s="13"/>
      <x:c r="F292" s="13"/>
      <x:c r="G292" s="13"/>
      <x:c r="H292" s="77"/>
      <x:c r="I292" s="77"/>
      <x:c r="J292" s="78" t="str">
        <x:f>IF(H292="","",N(H292)-N(I292))</x:f>
      </x:c>
      <x:c r="K292" s="13"/>
      <x:c r="L292" s="13"/>
      <x:c r="M292" s="13"/>
      <x:c r="N292" s="13"/>
    </x:row>
    <x:row r="293">
      <x:c r="A293" s="13"/>
      <x:c r="B293" s="14"/>
      <x:c r="C293" s="13"/>
      <x:c r="D293" s="76" t="str">
        <x:f>IF(C293="","",XLOOKUP(C293,'Lists &amp; COA'!$A$47:$A$145,'Lists &amp; COA'!$B$47:$B$145,"Customer not found"))</x:f>
      </x:c>
      <x:c r="E293" s="13"/>
      <x:c r="F293" s="13"/>
      <x:c r="G293" s="13"/>
      <x:c r="H293" s="77"/>
      <x:c r="I293" s="77"/>
      <x:c r="J293" s="78" t="str">
        <x:f>IF(H293="","",N(H293)-N(I293))</x:f>
      </x:c>
      <x:c r="K293" s="13"/>
      <x:c r="L293" s="13"/>
      <x:c r="M293" s="13"/>
      <x:c r="N293" s="13"/>
    </x:row>
    <x:row r="294">
      <x:c r="A294" s="13"/>
      <x:c r="B294" s="14"/>
      <x:c r="C294" s="13"/>
      <x:c r="D294" s="76" t="str">
        <x:f>IF(C294="","",XLOOKUP(C294,'Lists &amp; COA'!$A$47:$A$145,'Lists &amp; COA'!$B$47:$B$145,"Customer not found"))</x:f>
      </x:c>
      <x:c r="E294" s="13"/>
      <x:c r="F294" s="13"/>
      <x:c r="G294" s="13"/>
      <x:c r="H294" s="77"/>
      <x:c r="I294" s="77"/>
      <x:c r="J294" s="78" t="str">
        <x:f>IF(H294="","",N(H294)-N(I294))</x:f>
      </x:c>
      <x:c r="K294" s="13"/>
      <x:c r="L294" s="13"/>
      <x:c r="M294" s="13"/>
      <x:c r="N294" s="13"/>
    </x:row>
    <x:row r="295">
      <x:c r="A295" s="13"/>
      <x:c r="B295" s="14"/>
      <x:c r="C295" s="13"/>
      <x:c r="D295" s="76" t="str">
        <x:f>IF(C295="","",XLOOKUP(C295,'Lists &amp; COA'!$A$47:$A$145,'Lists &amp; COA'!$B$47:$B$145,"Customer not found"))</x:f>
      </x:c>
      <x:c r="E295" s="13"/>
      <x:c r="F295" s="13"/>
      <x:c r="G295" s="13"/>
      <x:c r="H295" s="77"/>
      <x:c r="I295" s="77"/>
      <x:c r="J295" s="78" t="str">
        <x:f>IF(H295="","",N(H295)-N(I295))</x:f>
      </x:c>
      <x:c r="K295" s="13"/>
      <x:c r="L295" s="13"/>
      <x:c r="M295" s="13"/>
      <x:c r="N295" s="13"/>
    </x:row>
    <x:row r="296">
      <x:c r="A296" s="13"/>
      <x:c r="B296" s="14"/>
      <x:c r="C296" s="13"/>
      <x:c r="D296" s="76" t="str">
        <x:f>IF(C296="","",XLOOKUP(C296,'Lists &amp; COA'!$A$47:$A$145,'Lists &amp; COA'!$B$47:$B$145,"Customer not found"))</x:f>
      </x:c>
      <x:c r="E296" s="13"/>
      <x:c r="F296" s="13"/>
      <x:c r="G296" s="13"/>
      <x:c r="H296" s="77"/>
      <x:c r="I296" s="77"/>
      <x:c r="J296" s="78" t="str">
        <x:f>IF(H296="","",N(H296)-N(I296))</x:f>
      </x:c>
      <x:c r="K296" s="13"/>
      <x:c r="L296" s="13"/>
      <x:c r="M296" s="13"/>
      <x:c r="N296" s="13"/>
    </x:row>
    <x:row r="297">
      <x:c r="A297" s="13"/>
      <x:c r="B297" s="14"/>
      <x:c r="C297" s="13"/>
      <x:c r="D297" s="76" t="str">
        <x:f>IF(C297="","",XLOOKUP(C297,'Lists &amp; COA'!$A$47:$A$145,'Lists &amp; COA'!$B$47:$B$145,"Customer not found"))</x:f>
      </x:c>
      <x:c r="E297" s="13"/>
      <x:c r="F297" s="13"/>
      <x:c r="G297" s="13"/>
      <x:c r="H297" s="77"/>
      <x:c r="I297" s="77"/>
      <x:c r="J297" s="78" t="str">
        <x:f>IF(H297="","",N(H297)-N(I297))</x:f>
      </x:c>
      <x:c r="K297" s="13"/>
      <x:c r="L297" s="13"/>
      <x:c r="M297" s="13"/>
      <x:c r="N297" s="13"/>
    </x:row>
    <x:row r="298">
      <x:c r="A298" s="13"/>
      <x:c r="B298" s="14"/>
      <x:c r="C298" s="13"/>
      <x:c r="D298" s="76" t="str">
        <x:f>IF(C298="","",XLOOKUP(C298,'Lists &amp; COA'!$A$47:$A$145,'Lists &amp; COA'!$B$47:$B$145,"Customer not found"))</x:f>
      </x:c>
      <x:c r="E298" s="13"/>
      <x:c r="F298" s="13"/>
      <x:c r="G298" s="13"/>
      <x:c r="H298" s="77"/>
      <x:c r="I298" s="77"/>
      <x:c r="J298" s="78" t="str">
        <x:f>IF(H298="","",N(H298)-N(I298))</x:f>
      </x:c>
      <x:c r="K298" s="13"/>
      <x:c r="L298" s="13"/>
      <x:c r="M298" s="13"/>
      <x:c r="N298" s="13"/>
    </x:row>
    <x:row r="299">
      <x:c r="A299" s="13"/>
      <x:c r="B299" s="14"/>
      <x:c r="C299" s="13"/>
      <x:c r="D299" s="76" t="str">
        <x:f>IF(C299="","",XLOOKUP(C299,'Lists &amp; COA'!$A$47:$A$145,'Lists &amp; COA'!$B$47:$B$145,"Customer not found"))</x:f>
      </x:c>
      <x:c r="E299" s="13"/>
      <x:c r="F299" s="13"/>
      <x:c r="G299" s="13"/>
      <x:c r="H299" s="77"/>
      <x:c r="I299" s="77"/>
      <x:c r="J299" s="78" t="str">
        <x:f>IF(H299="","",N(H299)-N(I299))</x:f>
      </x:c>
      <x:c r="K299" s="13"/>
      <x:c r="L299" s="13"/>
      <x:c r="M299" s="13"/>
      <x:c r="N299" s="13"/>
    </x:row>
    <x:row r="300">
      <x:c r="A300" s="13"/>
      <x:c r="B300" s="14"/>
      <x:c r="C300" s="13"/>
      <x:c r="D300" s="76" t="str">
        <x:f>IF(C300="","",XLOOKUP(C300,'Lists &amp; COA'!$A$47:$A$145,'Lists &amp; COA'!$B$47:$B$145,"Customer not found"))</x:f>
      </x:c>
      <x:c r="E300" s="13"/>
      <x:c r="F300" s="13"/>
      <x:c r="G300" s="13"/>
      <x:c r="H300" s="77"/>
      <x:c r="I300" s="77"/>
      <x:c r="J300" s="78" t="str">
        <x:f>IF(H300="","",N(H300)-N(I300))</x:f>
      </x:c>
      <x:c r="K300" s="13"/>
      <x:c r="L300" s="13"/>
      <x:c r="M300" s="13"/>
      <x:c r="N300" s="13"/>
    </x:row>
    <x:row r="301">
      <x:c r="A301" s="13"/>
      <x:c r="B301" s="14"/>
      <x:c r="C301" s="13"/>
      <x:c r="D301" s="76" t="str">
        <x:f>IF(C301="","",XLOOKUP(C301,'Lists &amp; COA'!$A$47:$A$145,'Lists &amp; COA'!$B$47:$B$145,"Customer not found"))</x:f>
      </x:c>
      <x:c r="E301" s="13"/>
      <x:c r="F301" s="13"/>
      <x:c r="G301" s="13"/>
      <x:c r="H301" s="77"/>
      <x:c r="I301" s="77"/>
      <x:c r="J301" s="78" t="str">
        <x:f>IF(H301="","",N(H301)-N(I301))</x:f>
      </x:c>
      <x:c r="K301" s="13"/>
      <x:c r="L301" s="13"/>
      <x:c r="M301" s="13"/>
      <x:c r="N301" s="13"/>
    </x:row>
    <x:row r="302">
      <x:c r="A302" s="13"/>
      <x:c r="B302" s="14"/>
      <x:c r="C302" s="13"/>
      <x:c r="D302" s="76" t="str">
        <x:f>IF(C302="","",XLOOKUP(C302,'Lists &amp; COA'!$A$47:$A$145,'Lists &amp; COA'!$B$47:$B$145,"Customer not found"))</x:f>
      </x:c>
      <x:c r="E302" s="13"/>
      <x:c r="F302" s="13"/>
      <x:c r="G302" s="13"/>
      <x:c r="H302" s="77"/>
      <x:c r="I302" s="77"/>
      <x:c r="J302" s="78" t="str">
        <x:f>IF(H302="","",N(H302)-N(I302))</x:f>
      </x:c>
      <x:c r="K302" s="13"/>
      <x:c r="L302" s="13"/>
      <x:c r="M302" s="13"/>
      <x:c r="N302" s="13"/>
    </x:row>
    <x:row r="303">
      <x:c r="A303" s="13"/>
      <x:c r="B303" s="14"/>
      <x:c r="C303" s="13"/>
      <x:c r="D303" s="76" t="str">
        <x:f>IF(C303="","",XLOOKUP(C303,'Lists &amp; COA'!$A$47:$A$145,'Lists &amp; COA'!$B$47:$B$145,"Customer not found"))</x:f>
      </x:c>
      <x:c r="E303" s="13"/>
      <x:c r="F303" s="13"/>
      <x:c r="G303" s="13"/>
      <x:c r="H303" s="77"/>
      <x:c r="I303" s="77"/>
      <x:c r="J303" s="78" t="str">
        <x:f>IF(H303="","",N(H303)-N(I303))</x:f>
      </x:c>
      <x:c r="K303" s="13"/>
      <x:c r="L303" s="13"/>
      <x:c r="M303" s="13"/>
      <x:c r="N303" s="13"/>
    </x:row>
    <x:row r="304">
      <x:c r="A304" s="13"/>
      <x:c r="B304" s="14"/>
      <x:c r="C304" s="13"/>
      <x:c r="D304" s="76" t="str">
        <x:f>IF(C304="","",XLOOKUP(C304,'Lists &amp; COA'!$A$47:$A$145,'Lists &amp; COA'!$B$47:$B$145,"Customer not found"))</x:f>
      </x:c>
      <x:c r="E304" s="13"/>
      <x:c r="F304" s="13"/>
      <x:c r="G304" s="13"/>
      <x:c r="H304" s="77"/>
      <x:c r="I304" s="77"/>
      <x:c r="J304" s="78" t="str">
        <x:f>IF(H304="","",N(H304)-N(I304))</x:f>
      </x:c>
      <x:c r="K304" s="13"/>
      <x:c r="L304" s="13"/>
      <x:c r="M304" s="13"/>
      <x:c r="N304" s="13"/>
    </x:row>
    <x:row r="305">
      <x:c r="A305" s="13"/>
      <x:c r="B305" s="14"/>
      <x:c r="C305" s="13"/>
      <x:c r="D305" s="76" t="str">
        <x:f>IF(C305="","",XLOOKUP(C305,'Lists &amp; COA'!$A$47:$A$145,'Lists &amp; COA'!$B$47:$B$145,"Customer not found"))</x:f>
      </x:c>
      <x:c r="E305" s="13"/>
      <x:c r="F305" s="13"/>
      <x:c r="G305" s="13"/>
      <x:c r="H305" s="77"/>
      <x:c r="I305" s="77"/>
      <x:c r="J305" s="78" t="str">
        <x:f>IF(H305="","",N(H305)-N(I305))</x:f>
      </x:c>
      <x:c r="K305" s="13"/>
      <x:c r="L305" s="13"/>
      <x:c r="M305" s="13"/>
      <x:c r="N305" s="13"/>
    </x:row>
    <x:row r="306">
      <x:c r="A306" s="13"/>
      <x:c r="B306" s="14"/>
      <x:c r="C306" s="13"/>
      <x:c r="D306" s="76" t="str">
        <x:f>IF(C306="","",XLOOKUP(C306,'Lists &amp; COA'!$A$47:$A$145,'Lists &amp; COA'!$B$47:$B$145,"Customer not found"))</x:f>
      </x:c>
      <x:c r="E306" s="13"/>
      <x:c r="F306" s="13"/>
      <x:c r="G306" s="13"/>
      <x:c r="H306" s="77"/>
      <x:c r="I306" s="77"/>
      <x:c r="J306" s="78" t="str">
        <x:f>IF(H306="","",N(H306)-N(I306))</x:f>
      </x:c>
      <x:c r="K306" s="13"/>
      <x:c r="L306" s="13"/>
      <x:c r="M306" s="13"/>
      <x:c r="N306" s="13"/>
    </x:row>
    <x:row r="307">
      <x:c r="A307" s="13"/>
      <x:c r="B307" s="14"/>
      <x:c r="C307" s="13"/>
      <x:c r="D307" s="76" t="str">
        <x:f>IF(C307="","",XLOOKUP(C307,'Lists &amp; COA'!$A$47:$A$145,'Lists &amp; COA'!$B$47:$B$145,"Customer not found"))</x:f>
      </x:c>
      <x:c r="E307" s="13"/>
      <x:c r="F307" s="13"/>
      <x:c r="G307" s="13"/>
      <x:c r="H307" s="77"/>
      <x:c r="I307" s="77"/>
      <x:c r="J307" s="78" t="str">
        <x:f>IF(H307="","",N(H307)-N(I307))</x:f>
      </x:c>
      <x:c r="K307" s="13"/>
      <x:c r="L307" s="13"/>
      <x:c r="M307" s="13"/>
      <x:c r="N307" s="13"/>
    </x:row>
    <x:row r="308">
      <x:c r="A308" s="13"/>
      <x:c r="B308" s="14"/>
      <x:c r="C308" s="13"/>
      <x:c r="D308" s="76" t="str">
        <x:f>IF(C308="","",XLOOKUP(C308,'Lists &amp; COA'!$A$47:$A$145,'Lists &amp; COA'!$B$47:$B$145,"Customer not found"))</x:f>
      </x:c>
      <x:c r="E308" s="13"/>
      <x:c r="F308" s="13"/>
      <x:c r="G308" s="13"/>
      <x:c r="H308" s="77"/>
      <x:c r="I308" s="77"/>
      <x:c r="J308" s="78" t="str">
        <x:f>IF(H308="","",N(H308)-N(I308))</x:f>
      </x:c>
      <x:c r="K308" s="13"/>
      <x:c r="L308" s="13"/>
      <x:c r="M308" s="13"/>
      <x:c r="N308" s="13"/>
    </x:row>
    <x:row r="309">
      <x:c r="A309" s="13"/>
      <x:c r="B309" s="14"/>
      <x:c r="C309" s="13"/>
      <x:c r="D309" s="76" t="str">
        <x:f>IF(C309="","",XLOOKUP(C309,'Lists &amp; COA'!$A$47:$A$145,'Lists &amp; COA'!$B$47:$B$145,"Customer not found"))</x:f>
      </x:c>
      <x:c r="E309" s="13"/>
      <x:c r="F309" s="13"/>
      <x:c r="G309" s="13"/>
      <x:c r="H309" s="77"/>
      <x:c r="I309" s="77"/>
      <x:c r="J309" s="78" t="str">
        <x:f>IF(H309="","",N(H309)-N(I309))</x:f>
      </x:c>
      <x:c r="K309" s="13"/>
      <x:c r="L309" s="13"/>
      <x:c r="M309" s="13"/>
      <x:c r="N309" s="13"/>
    </x:row>
    <x:row r="310">
      <x:c r="A310" s="13"/>
      <x:c r="B310" s="14"/>
      <x:c r="C310" s="13"/>
      <x:c r="D310" s="76" t="str">
        <x:f>IF(C310="","",XLOOKUP(C310,'Lists &amp; COA'!$A$47:$A$145,'Lists &amp; COA'!$B$47:$B$145,"Customer not found"))</x:f>
      </x:c>
      <x:c r="E310" s="13"/>
      <x:c r="F310" s="13"/>
      <x:c r="G310" s="13"/>
      <x:c r="H310" s="77"/>
      <x:c r="I310" s="77"/>
      <x:c r="J310" s="78" t="str">
        <x:f>IF(H310="","",N(H310)-N(I310))</x:f>
      </x:c>
      <x:c r="K310" s="13"/>
      <x:c r="L310" s="13"/>
      <x:c r="M310" s="13"/>
      <x:c r="N310" s="13"/>
    </x:row>
    <x:row r="311">
      <x:c r="A311" s="13"/>
      <x:c r="B311" s="14"/>
      <x:c r="C311" s="13"/>
      <x:c r="D311" s="76" t="str">
        <x:f>IF(C311="","",XLOOKUP(C311,'Lists &amp; COA'!$A$47:$A$145,'Lists &amp; COA'!$B$47:$B$145,"Customer not found"))</x:f>
      </x:c>
      <x:c r="E311" s="13"/>
      <x:c r="F311" s="13"/>
      <x:c r="G311" s="13"/>
      <x:c r="H311" s="77"/>
      <x:c r="I311" s="77"/>
      <x:c r="J311" s="78" t="str">
        <x:f>IF(H311="","",N(H311)-N(I311))</x:f>
      </x:c>
      <x:c r="K311" s="13"/>
      <x:c r="L311" s="13"/>
      <x:c r="M311" s="13"/>
      <x:c r="N311" s="13"/>
    </x:row>
    <x:row r="312">
      <x:c r="A312" s="13"/>
      <x:c r="B312" s="14"/>
      <x:c r="C312" s="13"/>
      <x:c r="D312" s="76" t="str">
        <x:f>IF(C312="","",XLOOKUP(C312,'Lists &amp; COA'!$A$47:$A$145,'Lists &amp; COA'!$B$47:$B$145,"Customer not found"))</x:f>
      </x:c>
      <x:c r="E312" s="13"/>
      <x:c r="F312" s="13"/>
      <x:c r="G312" s="13"/>
      <x:c r="H312" s="77"/>
      <x:c r="I312" s="77"/>
      <x:c r="J312" s="78" t="str">
        <x:f>IF(H312="","",N(H312)-N(I312))</x:f>
      </x:c>
      <x:c r="K312" s="13"/>
      <x:c r="L312" s="13"/>
      <x:c r="M312" s="13"/>
      <x:c r="N312" s="13"/>
    </x:row>
    <x:row r="313">
      <x:c r="A313" s="13"/>
      <x:c r="B313" s="14"/>
      <x:c r="C313" s="13"/>
      <x:c r="D313" s="76" t="str">
        <x:f>IF(C313="","",XLOOKUP(C313,'Lists &amp; COA'!$A$47:$A$145,'Lists &amp; COA'!$B$47:$B$145,"Customer not found"))</x:f>
      </x:c>
      <x:c r="E313" s="13"/>
      <x:c r="F313" s="13"/>
      <x:c r="G313" s="13"/>
      <x:c r="H313" s="77"/>
      <x:c r="I313" s="77"/>
      <x:c r="J313" s="78" t="str">
        <x:f>IF(H313="","",N(H313)-N(I313))</x:f>
      </x:c>
      <x:c r="K313" s="13"/>
      <x:c r="L313" s="13"/>
      <x:c r="M313" s="13"/>
      <x:c r="N313" s="13"/>
    </x:row>
    <x:row r="314">
      <x:c r="A314" s="13"/>
      <x:c r="B314" s="14"/>
      <x:c r="C314" s="13"/>
      <x:c r="D314" s="76" t="str">
        <x:f>IF(C314="","",XLOOKUP(C314,'Lists &amp; COA'!$A$47:$A$145,'Lists &amp; COA'!$B$47:$B$145,"Customer not found"))</x:f>
      </x:c>
      <x:c r="E314" s="13"/>
      <x:c r="F314" s="13"/>
      <x:c r="G314" s="13"/>
      <x:c r="H314" s="77"/>
      <x:c r="I314" s="77"/>
      <x:c r="J314" s="78" t="str">
        <x:f>IF(H314="","",N(H314)-N(I314))</x:f>
      </x:c>
      <x:c r="K314" s="13"/>
      <x:c r="L314" s="13"/>
      <x:c r="M314" s="13"/>
      <x:c r="N314" s="13"/>
    </x:row>
    <x:row r="315">
      <x:c r="A315" s="13"/>
      <x:c r="B315" s="14"/>
      <x:c r="C315" s="13"/>
      <x:c r="D315" s="76" t="str">
        <x:f>IF(C315="","",XLOOKUP(C315,'Lists &amp; COA'!$A$47:$A$145,'Lists &amp; COA'!$B$47:$B$145,"Customer not found"))</x:f>
      </x:c>
      <x:c r="E315" s="13"/>
      <x:c r="F315" s="13"/>
      <x:c r="G315" s="13"/>
      <x:c r="H315" s="77"/>
      <x:c r="I315" s="77"/>
      <x:c r="J315" s="78" t="str">
        <x:f>IF(H315="","",N(H315)-N(I315))</x:f>
      </x:c>
      <x:c r="K315" s="13"/>
      <x:c r="L315" s="13"/>
      <x:c r="M315" s="13"/>
      <x:c r="N315" s="13"/>
    </x:row>
    <x:row r="316">
      <x:c r="A316" s="13"/>
      <x:c r="B316" s="14"/>
      <x:c r="C316" s="13"/>
      <x:c r="D316" s="76" t="str">
        <x:f>IF(C316="","",XLOOKUP(C316,'Lists &amp; COA'!$A$47:$A$145,'Lists &amp; COA'!$B$47:$B$145,"Customer not found"))</x:f>
      </x:c>
      <x:c r="E316" s="13"/>
      <x:c r="F316" s="13"/>
      <x:c r="G316" s="13"/>
      <x:c r="H316" s="77"/>
      <x:c r="I316" s="77"/>
      <x:c r="J316" s="78" t="str">
        <x:f>IF(H316="","",N(H316)-N(I316))</x:f>
      </x:c>
      <x:c r="K316" s="13"/>
      <x:c r="L316" s="13"/>
      <x:c r="M316" s="13"/>
      <x:c r="N316" s="13"/>
    </x:row>
    <x:row r="317">
      <x:c r="A317" s="13"/>
      <x:c r="B317" s="14"/>
      <x:c r="C317" s="13"/>
      <x:c r="D317" s="76" t="str">
        <x:f>IF(C317="","",XLOOKUP(C317,'Lists &amp; COA'!$A$47:$A$145,'Lists &amp; COA'!$B$47:$B$145,"Customer not found"))</x:f>
      </x:c>
      <x:c r="E317" s="13"/>
      <x:c r="F317" s="13"/>
      <x:c r="G317" s="13"/>
      <x:c r="H317" s="77"/>
      <x:c r="I317" s="77"/>
      <x:c r="J317" s="78" t="str">
        <x:f>IF(H317="","",N(H317)-N(I317))</x:f>
      </x:c>
      <x:c r="K317" s="13"/>
      <x:c r="L317" s="13"/>
      <x:c r="M317" s="13"/>
      <x:c r="N317" s="13"/>
    </x:row>
    <x:row r="318">
      <x:c r="A318" s="13"/>
      <x:c r="B318" s="14"/>
      <x:c r="C318" s="13"/>
      <x:c r="D318" s="76" t="str">
        <x:f>IF(C318="","",XLOOKUP(C318,'Lists &amp; COA'!$A$47:$A$145,'Lists &amp; COA'!$B$47:$B$145,"Customer not found"))</x:f>
      </x:c>
      <x:c r="E318" s="13"/>
      <x:c r="F318" s="13"/>
      <x:c r="G318" s="13"/>
      <x:c r="H318" s="77"/>
      <x:c r="I318" s="77"/>
      <x:c r="J318" s="78" t="str">
        <x:f>IF(H318="","",N(H318)-N(I318))</x:f>
      </x:c>
      <x:c r="K318" s="13"/>
      <x:c r="L318" s="13"/>
      <x:c r="M318" s="13"/>
      <x:c r="N318" s="13"/>
    </x:row>
    <x:row r="319">
      <x:c r="A319" s="13"/>
      <x:c r="B319" s="14"/>
      <x:c r="C319" s="13"/>
      <x:c r="D319" s="76" t="str">
        <x:f>IF(C319="","",XLOOKUP(C319,'Lists &amp; COA'!$A$47:$A$145,'Lists &amp; COA'!$B$47:$B$145,"Customer not found"))</x:f>
      </x:c>
      <x:c r="E319" s="13"/>
      <x:c r="F319" s="13"/>
      <x:c r="G319" s="13"/>
      <x:c r="H319" s="77"/>
      <x:c r="I319" s="77"/>
      <x:c r="J319" s="78" t="str">
        <x:f>IF(H319="","",N(H319)-N(I319))</x:f>
      </x:c>
      <x:c r="K319" s="13"/>
      <x:c r="L319" s="13"/>
      <x:c r="M319" s="13"/>
      <x:c r="N319" s="13"/>
    </x:row>
    <x:row r="320">
      <x:c r="A320" s="13"/>
      <x:c r="B320" s="14"/>
      <x:c r="C320" s="13"/>
      <x:c r="D320" s="76" t="str">
        <x:f>IF(C320="","",XLOOKUP(C320,'Lists &amp; COA'!$A$47:$A$145,'Lists &amp; COA'!$B$47:$B$145,"Customer not found"))</x:f>
      </x:c>
      <x:c r="E320" s="13"/>
      <x:c r="F320" s="13"/>
      <x:c r="G320" s="13"/>
      <x:c r="H320" s="77"/>
      <x:c r="I320" s="77"/>
      <x:c r="J320" s="78" t="str">
        <x:f>IF(H320="","",N(H320)-N(I320))</x:f>
      </x:c>
      <x:c r="K320" s="13"/>
      <x:c r="L320" s="13"/>
      <x:c r="M320" s="13"/>
      <x:c r="N320" s="13"/>
    </x:row>
    <x:row r="321">
      <x:c r="A321" s="13"/>
      <x:c r="B321" s="14"/>
      <x:c r="C321" s="13"/>
      <x:c r="D321" s="76" t="str">
        <x:f>IF(C321="","",XLOOKUP(C321,'Lists &amp; COA'!$A$47:$A$145,'Lists &amp; COA'!$B$47:$B$145,"Customer not found"))</x:f>
      </x:c>
      <x:c r="E321" s="13"/>
      <x:c r="F321" s="13"/>
      <x:c r="G321" s="13"/>
      <x:c r="H321" s="77"/>
      <x:c r="I321" s="77"/>
      <x:c r="J321" s="78" t="str">
        <x:f>IF(H321="","",N(H321)-N(I321))</x:f>
      </x:c>
      <x:c r="K321" s="13"/>
      <x:c r="L321" s="13"/>
      <x:c r="M321" s="13"/>
      <x:c r="N321" s="13"/>
    </x:row>
    <x:row r="322">
      <x:c r="A322" s="13"/>
      <x:c r="B322" s="14"/>
      <x:c r="C322" s="13"/>
      <x:c r="D322" s="76" t="str">
        <x:f>IF(C322="","",XLOOKUP(C322,'Lists &amp; COA'!$A$47:$A$145,'Lists &amp; COA'!$B$47:$B$145,"Customer not found"))</x:f>
      </x:c>
      <x:c r="E322" s="13"/>
      <x:c r="F322" s="13"/>
      <x:c r="G322" s="13"/>
      <x:c r="H322" s="77"/>
      <x:c r="I322" s="77"/>
      <x:c r="J322" s="78" t="str">
        <x:f>IF(H322="","",N(H322)-N(I322))</x:f>
      </x:c>
      <x:c r="K322" s="13"/>
      <x:c r="L322" s="13"/>
      <x:c r="M322" s="13"/>
      <x:c r="N322" s="13"/>
    </x:row>
    <x:row r="323">
      <x:c r="A323" s="13"/>
      <x:c r="B323" s="14"/>
      <x:c r="C323" s="13"/>
      <x:c r="D323" s="76" t="str">
        <x:f>IF(C323="","",XLOOKUP(C323,'Lists &amp; COA'!$A$47:$A$145,'Lists &amp; COA'!$B$47:$B$145,"Customer not found"))</x:f>
      </x:c>
      <x:c r="E323" s="13"/>
      <x:c r="F323" s="13"/>
      <x:c r="G323" s="13"/>
      <x:c r="H323" s="77"/>
      <x:c r="I323" s="77"/>
      <x:c r="J323" s="78" t="str">
        <x:f>IF(H323="","",N(H323)-N(I323))</x:f>
      </x:c>
      <x:c r="K323" s="13"/>
      <x:c r="L323" s="13"/>
      <x:c r="M323" s="13"/>
      <x:c r="N323" s="13"/>
    </x:row>
    <x:row r="324">
      <x:c r="A324" s="13"/>
      <x:c r="B324" s="14"/>
      <x:c r="C324" s="13"/>
      <x:c r="D324" s="76" t="str">
        <x:f>IF(C324="","",XLOOKUP(C324,'Lists &amp; COA'!$A$47:$A$145,'Lists &amp; COA'!$B$47:$B$145,"Customer not found"))</x:f>
      </x:c>
      <x:c r="E324" s="13"/>
      <x:c r="F324" s="13"/>
      <x:c r="G324" s="13"/>
      <x:c r="H324" s="77"/>
      <x:c r="I324" s="77"/>
      <x:c r="J324" s="78" t="str">
        <x:f>IF(H324="","",N(H324)-N(I324))</x:f>
      </x:c>
      <x:c r="K324" s="13"/>
      <x:c r="L324" s="13"/>
      <x:c r="M324" s="13"/>
      <x:c r="N324" s="13"/>
    </x:row>
    <x:row r="325">
      <x:c r="A325" s="13"/>
      <x:c r="B325" s="14"/>
      <x:c r="C325" s="13"/>
      <x:c r="D325" s="76" t="str">
        <x:f>IF(C325="","",XLOOKUP(C325,'Lists &amp; COA'!$A$47:$A$145,'Lists &amp; COA'!$B$47:$B$145,"Customer not found"))</x:f>
      </x:c>
      <x:c r="E325" s="13"/>
      <x:c r="F325" s="13"/>
      <x:c r="G325" s="13"/>
      <x:c r="H325" s="77"/>
      <x:c r="I325" s="77"/>
      <x:c r="J325" s="78" t="str">
        <x:f>IF(H325="","",N(H325)-N(I325))</x:f>
      </x:c>
      <x:c r="K325" s="13"/>
      <x:c r="L325" s="13"/>
      <x:c r="M325" s="13"/>
      <x:c r="N325" s="13"/>
    </x:row>
    <x:row r="326">
      <x:c r="A326" s="13"/>
      <x:c r="B326" s="14"/>
      <x:c r="C326" s="13"/>
      <x:c r="D326" s="76" t="str">
        <x:f>IF(C326="","",XLOOKUP(C326,'Lists &amp; COA'!$A$47:$A$145,'Lists &amp; COA'!$B$47:$B$145,"Customer not found"))</x:f>
      </x:c>
      <x:c r="E326" s="13"/>
      <x:c r="F326" s="13"/>
      <x:c r="G326" s="13"/>
      <x:c r="H326" s="77"/>
      <x:c r="I326" s="77"/>
      <x:c r="J326" s="78" t="str">
        <x:f>IF(H326="","",N(H326)-N(I326))</x:f>
      </x:c>
      <x:c r="K326" s="13"/>
      <x:c r="L326" s="13"/>
      <x:c r="M326" s="13"/>
      <x:c r="N326" s="13"/>
    </x:row>
    <x:row r="327">
      <x:c r="A327" s="13"/>
      <x:c r="B327" s="14"/>
      <x:c r="C327" s="13"/>
      <x:c r="D327" s="76" t="str">
        <x:f>IF(C327="","",XLOOKUP(C327,'Lists &amp; COA'!$A$47:$A$145,'Lists &amp; COA'!$B$47:$B$145,"Customer not found"))</x:f>
      </x:c>
      <x:c r="E327" s="13"/>
      <x:c r="F327" s="13"/>
      <x:c r="G327" s="13"/>
      <x:c r="H327" s="77"/>
      <x:c r="I327" s="77"/>
      <x:c r="J327" s="78" t="str">
        <x:f>IF(H327="","",N(H327)-N(I327))</x:f>
      </x:c>
      <x:c r="K327" s="13"/>
      <x:c r="L327" s="13"/>
      <x:c r="M327" s="13"/>
      <x:c r="N327" s="13"/>
    </x:row>
    <x:row r="328">
      <x:c r="A328" s="13"/>
      <x:c r="B328" s="14"/>
      <x:c r="C328" s="13"/>
      <x:c r="D328" s="76" t="str">
        <x:f>IF(C328="","",XLOOKUP(C328,'Lists &amp; COA'!$A$47:$A$145,'Lists &amp; COA'!$B$47:$B$145,"Customer not found"))</x:f>
      </x:c>
      <x:c r="E328" s="13"/>
      <x:c r="F328" s="13"/>
      <x:c r="G328" s="13"/>
      <x:c r="H328" s="77"/>
      <x:c r="I328" s="77"/>
      <x:c r="J328" s="78" t="str">
        <x:f>IF(H328="","",N(H328)-N(I328))</x:f>
      </x:c>
      <x:c r="K328" s="13"/>
      <x:c r="L328" s="13"/>
      <x:c r="M328" s="13"/>
      <x:c r="N328" s="13"/>
    </x:row>
    <x:row r="329">
      <x:c r="A329" s="13"/>
      <x:c r="B329" s="14"/>
      <x:c r="C329" s="13"/>
      <x:c r="D329" s="76" t="str">
        <x:f>IF(C329="","",XLOOKUP(C329,'Lists &amp; COA'!$A$47:$A$145,'Lists &amp; COA'!$B$47:$B$145,"Customer not found"))</x:f>
      </x:c>
      <x:c r="E329" s="13"/>
      <x:c r="F329" s="13"/>
      <x:c r="G329" s="13"/>
      <x:c r="H329" s="77"/>
      <x:c r="I329" s="77"/>
      <x:c r="J329" s="78" t="str">
        <x:f>IF(H329="","",N(H329)-N(I329))</x:f>
      </x:c>
      <x:c r="K329" s="13"/>
      <x:c r="L329" s="13"/>
      <x:c r="M329" s="13"/>
      <x:c r="N329" s="13"/>
    </x:row>
    <x:row r="330">
      <x:c r="A330" s="13"/>
      <x:c r="B330" s="14"/>
      <x:c r="C330" s="13"/>
      <x:c r="D330" s="76" t="str">
        <x:f>IF(C330="","",XLOOKUP(C330,'Lists &amp; COA'!$A$47:$A$145,'Lists &amp; COA'!$B$47:$B$145,"Customer not found"))</x:f>
      </x:c>
      <x:c r="E330" s="13"/>
      <x:c r="F330" s="13"/>
      <x:c r="G330" s="13"/>
      <x:c r="H330" s="77"/>
      <x:c r="I330" s="77"/>
      <x:c r="J330" s="78" t="str">
        <x:f>IF(H330="","",N(H330)-N(I330))</x:f>
      </x:c>
      <x:c r="K330" s="13"/>
      <x:c r="L330" s="13"/>
      <x:c r="M330" s="13"/>
      <x:c r="N330" s="13"/>
    </x:row>
    <x:row r="331">
      <x:c r="A331" s="13"/>
      <x:c r="B331" s="14"/>
      <x:c r="C331" s="13"/>
      <x:c r="D331" s="76" t="str">
        <x:f>IF(C331="","",XLOOKUP(C331,'Lists &amp; COA'!$A$47:$A$145,'Lists &amp; COA'!$B$47:$B$145,"Customer not found"))</x:f>
      </x:c>
      <x:c r="E331" s="13"/>
      <x:c r="F331" s="13"/>
      <x:c r="G331" s="13"/>
      <x:c r="H331" s="77"/>
      <x:c r="I331" s="77"/>
      <x:c r="J331" s="78" t="str">
        <x:f>IF(H331="","",N(H331)-N(I331))</x:f>
      </x:c>
      <x:c r="K331" s="13"/>
      <x:c r="L331" s="13"/>
      <x:c r="M331" s="13"/>
      <x:c r="N331" s="13"/>
    </x:row>
    <x:row r="332">
      <x:c r="A332" s="13"/>
      <x:c r="B332" s="14"/>
      <x:c r="C332" s="13"/>
      <x:c r="D332" s="76" t="str">
        <x:f>IF(C332="","",XLOOKUP(C332,'Lists &amp; COA'!$A$47:$A$145,'Lists &amp; COA'!$B$47:$B$145,"Customer not found"))</x:f>
      </x:c>
      <x:c r="E332" s="13"/>
      <x:c r="F332" s="13"/>
      <x:c r="G332" s="13"/>
      <x:c r="H332" s="77"/>
      <x:c r="I332" s="77"/>
      <x:c r="J332" s="78" t="str">
        <x:f>IF(H332="","",N(H332)-N(I332))</x:f>
      </x:c>
      <x:c r="K332" s="13"/>
      <x:c r="L332" s="13"/>
      <x:c r="M332" s="13"/>
      <x:c r="N332" s="13"/>
    </x:row>
    <x:row r="333">
      <x:c r="A333" s="13"/>
      <x:c r="B333" s="14"/>
      <x:c r="C333" s="13"/>
      <x:c r="D333" s="76" t="str">
        <x:f>IF(C333="","",XLOOKUP(C333,'Lists &amp; COA'!$A$47:$A$145,'Lists &amp; COA'!$B$47:$B$145,"Customer not found"))</x:f>
      </x:c>
      <x:c r="E333" s="13"/>
      <x:c r="F333" s="13"/>
      <x:c r="G333" s="13"/>
      <x:c r="H333" s="77"/>
      <x:c r="I333" s="77"/>
      <x:c r="J333" s="78" t="str">
        <x:f>IF(H333="","",N(H333)-N(I333))</x:f>
      </x:c>
      <x:c r="K333" s="13"/>
      <x:c r="L333" s="13"/>
      <x:c r="M333" s="13"/>
      <x:c r="N333" s="13"/>
    </x:row>
    <x:row r="334">
      <x:c r="A334" s="13"/>
      <x:c r="B334" s="14"/>
      <x:c r="C334" s="13"/>
      <x:c r="D334" s="76" t="str">
        <x:f>IF(C334="","",XLOOKUP(C334,'Lists &amp; COA'!$A$47:$A$145,'Lists &amp; COA'!$B$47:$B$145,"Customer not found"))</x:f>
      </x:c>
      <x:c r="E334" s="13"/>
      <x:c r="F334" s="13"/>
      <x:c r="G334" s="13"/>
      <x:c r="H334" s="77"/>
      <x:c r="I334" s="77"/>
      <x:c r="J334" s="78" t="str">
        <x:f>IF(H334="","",N(H334)-N(I334))</x:f>
      </x:c>
      <x:c r="K334" s="13"/>
      <x:c r="L334" s="13"/>
      <x:c r="M334" s="13"/>
      <x:c r="N334" s="13"/>
    </x:row>
    <x:row r="335">
      <x:c r="A335" s="13"/>
      <x:c r="B335" s="14"/>
      <x:c r="C335" s="13"/>
      <x:c r="D335" s="76" t="str">
        <x:f>IF(C335="","",XLOOKUP(C335,'Lists &amp; COA'!$A$47:$A$145,'Lists &amp; COA'!$B$47:$B$145,"Customer not found"))</x:f>
      </x:c>
      <x:c r="E335" s="13"/>
      <x:c r="F335" s="13"/>
      <x:c r="G335" s="13"/>
      <x:c r="H335" s="77"/>
      <x:c r="I335" s="77"/>
      <x:c r="J335" s="78" t="str">
        <x:f>IF(H335="","",N(H335)-N(I335))</x:f>
      </x:c>
      <x:c r="K335" s="13"/>
      <x:c r="L335" s="13"/>
      <x:c r="M335" s="13"/>
      <x:c r="N335" s="13"/>
    </x:row>
    <x:row r="336">
      <x:c r="A336" s="13"/>
      <x:c r="B336" s="14"/>
      <x:c r="C336" s="13"/>
      <x:c r="D336" s="76" t="str">
        <x:f>IF(C336="","",XLOOKUP(C336,'Lists &amp; COA'!$A$47:$A$145,'Lists &amp; COA'!$B$47:$B$145,"Customer not found"))</x:f>
      </x:c>
      <x:c r="E336" s="13"/>
      <x:c r="F336" s="13"/>
      <x:c r="G336" s="13"/>
      <x:c r="H336" s="77"/>
      <x:c r="I336" s="77"/>
      <x:c r="J336" s="78" t="str">
        <x:f>IF(H336="","",N(H336)-N(I336))</x:f>
      </x:c>
      <x:c r="K336" s="13"/>
      <x:c r="L336" s="13"/>
      <x:c r="M336" s="13"/>
      <x:c r="N336" s="13"/>
    </x:row>
    <x:row r="337">
      <x:c r="A337" s="13"/>
      <x:c r="B337" s="14"/>
      <x:c r="C337" s="13"/>
      <x:c r="D337" s="76" t="str">
        <x:f>IF(C337="","",XLOOKUP(C337,'Lists &amp; COA'!$A$47:$A$145,'Lists &amp; COA'!$B$47:$B$145,"Customer not found"))</x:f>
      </x:c>
      <x:c r="E337" s="13"/>
      <x:c r="F337" s="13"/>
      <x:c r="G337" s="13"/>
      <x:c r="H337" s="77"/>
      <x:c r="I337" s="77"/>
      <x:c r="J337" s="78" t="str">
        <x:f>IF(H337="","",N(H337)-N(I337))</x:f>
      </x:c>
      <x:c r="K337" s="13"/>
      <x:c r="L337" s="13"/>
      <x:c r="M337" s="13"/>
      <x:c r="N337" s="13"/>
    </x:row>
    <x:row r="338">
      <x:c r="A338" s="13"/>
      <x:c r="B338" s="14"/>
      <x:c r="C338" s="13"/>
      <x:c r="D338" s="76" t="str">
        <x:f>IF(C338="","",XLOOKUP(C338,'Lists &amp; COA'!$A$47:$A$145,'Lists &amp; COA'!$B$47:$B$145,"Customer not found"))</x:f>
      </x:c>
      <x:c r="E338" s="13"/>
      <x:c r="F338" s="13"/>
      <x:c r="G338" s="13"/>
      <x:c r="H338" s="77"/>
      <x:c r="I338" s="77"/>
      <x:c r="J338" s="78" t="str">
        <x:f>IF(H338="","",N(H338)-N(I338))</x:f>
      </x:c>
      <x:c r="K338" s="13"/>
      <x:c r="L338" s="13"/>
      <x:c r="M338" s="13"/>
      <x:c r="N338" s="13"/>
    </x:row>
    <x:row r="339">
      <x:c r="A339" s="13"/>
      <x:c r="B339" s="14"/>
      <x:c r="C339" s="13"/>
      <x:c r="D339" s="76" t="str">
        <x:f>IF(C339="","",XLOOKUP(C339,'Lists &amp; COA'!$A$47:$A$145,'Lists &amp; COA'!$B$47:$B$145,"Customer not found"))</x:f>
      </x:c>
      <x:c r="E339" s="13"/>
      <x:c r="F339" s="13"/>
      <x:c r="G339" s="13"/>
      <x:c r="H339" s="77"/>
      <x:c r="I339" s="77"/>
      <x:c r="J339" s="78" t="str">
        <x:f>IF(H339="","",N(H339)-N(I339))</x:f>
      </x:c>
      <x:c r="K339" s="13"/>
      <x:c r="L339" s="13"/>
      <x:c r="M339" s="13"/>
      <x:c r="N339" s="13"/>
    </x:row>
    <x:row r="340">
      <x:c r="A340" s="13"/>
      <x:c r="B340" s="14"/>
      <x:c r="C340" s="13"/>
      <x:c r="D340" s="76" t="str">
        <x:f>IF(C340="","",XLOOKUP(C340,'Lists &amp; COA'!$A$47:$A$145,'Lists &amp; COA'!$B$47:$B$145,"Customer not found"))</x:f>
      </x:c>
      <x:c r="E340" s="13"/>
      <x:c r="F340" s="13"/>
      <x:c r="G340" s="13"/>
      <x:c r="H340" s="77"/>
      <x:c r="I340" s="77"/>
      <x:c r="J340" s="78" t="str">
        <x:f>IF(H340="","",N(H340)-N(I340))</x:f>
      </x:c>
      <x:c r="K340" s="13"/>
      <x:c r="L340" s="13"/>
      <x:c r="M340" s="13"/>
      <x:c r="N340" s="13"/>
    </x:row>
    <x:row r="341">
      <x:c r="A341" s="13"/>
      <x:c r="B341" s="14"/>
      <x:c r="C341" s="13"/>
      <x:c r="D341" s="76" t="str">
        <x:f>IF(C341="","",XLOOKUP(C341,'Lists &amp; COA'!$A$47:$A$145,'Lists &amp; COA'!$B$47:$B$145,"Customer not found"))</x:f>
      </x:c>
      <x:c r="E341" s="13"/>
      <x:c r="F341" s="13"/>
      <x:c r="G341" s="13"/>
      <x:c r="H341" s="77"/>
      <x:c r="I341" s="77"/>
      <x:c r="J341" s="78" t="str">
        <x:f>IF(H341="","",N(H341)-N(I341))</x:f>
      </x:c>
      <x:c r="K341" s="13"/>
      <x:c r="L341" s="13"/>
      <x:c r="M341" s="13"/>
      <x:c r="N341" s="13"/>
    </x:row>
    <x:row r="342">
      <x:c r="A342" s="13"/>
      <x:c r="B342" s="14"/>
      <x:c r="C342" s="13"/>
      <x:c r="D342" s="76" t="str">
        <x:f>IF(C342="","",XLOOKUP(C342,'Lists &amp; COA'!$A$47:$A$145,'Lists &amp; COA'!$B$47:$B$145,"Customer not found"))</x:f>
      </x:c>
      <x:c r="E342" s="13"/>
      <x:c r="F342" s="13"/>
      <x:c r="G342" s="13"/>
      <x:c r="H342" s="77"/>
      <x:c r="I342" s="77"/>
      <x:c r="J342" s="78" t="str">
        <x:f>IF(H342="","",N(H342)-N(I342))</x:f>
      </x:c>
      <x:c r="K342" s="13"/>
      <x:c r="L342" s="13"/>
      <x:c r="M342" s="13"/>
      <x:c r="N342" s="13"/>
    </x:row>
    <x:row r="343">
      <x:c r="A343" s="13"/>
      <x:c r="B343" s="14"/>
      <x:c r="C343" s="13"/>
      <x:c r="D343" s="76" t="str">
        <x:f>IF(C343="","",XLOOKUP(C343,'Lists &amp; COA'!$A$47:$A$145,'Lists &amp; COA'!$B$47:$B$145,"Customer not found"))</x:f>
      </x:c>
      <x:c r="E343" s="13"/>
      <x:c r="F343" s="13"/>
      <x:c r="G343" s="13"/>
      <x:c r="H343" s="77"/>
      <x:c r="I343" s="77"/>
      <x:c r="J343" s="78" t="str">
        <x:f>IF(H343="","",N(H343)-N(I343))</x:f>
      </x:c>
      <x:c r="K343" s="13"/>
      <x:c r="L343" s="13"/>
      <x:c r="M343" s="13"/>
      <x:c r="N343" s="13"/>
    </x:row>
    <x:row r="344">
      <x:c r="A344" s="13"/>
      <x:c r="B344" s="14"/>
      <x:c r="C344" s="13"/>
      <x:c r="D344" s="76" t="str">
        <x:f>IF(C344="","",XLOOKUP(C344,'Lists &amp; COA'!$A$47:$A$145,'Lists &amp; COA'!$B$47:$B$145,"Customer not found"))</x:f>
      </x:c>
      <x:c r="E344" s="13"/>
      <x:c r="F344" s="13"/>
      <x:c r="G344" s="13"/>
      <x:c r="H344" s="77"/>
      <x:c r="I344" s="77"/>
      <x:c r="J344" s="78" t="str">
        <x:f>IF(H344="","",N(H344)-N(I344))</x:f>
      </x:c>
      <x:c r="K344" s="13"/>
      <x:c r="L344" s="13"/>
      <x:c r="M344" s="13"/>
      <x:c r="N344" s="13"/>
    </x:row>
    <x:row r="345">
      <x:c r="A345" s="13"/>
      <x:c r="B345" s="14"/>
      <x:c r="C345" s="13"/>
      <x:c r="D345" s="76" t="str">
        <x:f>IF(C345="","",XLOOKUP(C345,'Lists &amp; COA'!$A$47:$A$145,'Lists &amp; COA'!$B$47:$B$145,"Customer not found"))</x:f>
      </x:c>
      <x:c r="E345" s="13"/>
      <x:c r="F345" s="13"/>
      <x:c r="G345" s="13"/>
      <x:c r="H345" s="77"/>
      <x:c r="I345" s="77"/>
      <x:c r="J345" s="78" t="str">
        <x:f>IF(H345="","",N(H345)-N(I345))</x:f>
      </x:c>
      <x:c r="K345" s="13"/>
      <x:c r="L345" s="13"/>
      <x:c r="M345" s="13"/>
      <x:c r="N345" s="13"/>
    </x:row>
    <x:row r="346">
      <x:c r="A346" s="13"/>
      <x:c r="B346" s="14"/>
      <x:c r="C346" s="13"/>
      <x:c r="D346" s="76" t="str">
        <x:f>IF(C346="","",XLOOKUP(C346,'Lists &amp; COA'!$A$47:$A$145,'Lists &amp; COA'!$B$47:$B$145,"Customer not found"))</x:f>
      </x:c>
      <x:c r="E346" s="13"/>
      <x:c r="F346" s="13"/>
      <x:c r="G346" s="13"/>
      <x:c r="H346" s="77"/>
      <x:c r="I346" s="77"/>
      <x:c r="J346" s="78" t="str">
        <x:f>IF(H346="","",N(H346)-N(I346))</x:f>
      </x:c>
      <x:c r="K346" s="13"/>
      <x:c r="L346" s="13"/>
      <x:c r="M346" s="13"/>
      <x:c r="N346" s="13"/>
    </x:row>
    <x:row r="347">
      <x:c r="A347" s="13"/>
      <x:c r="B347" s="14"/>
      <x:c r="C347" s="13"/>
      <x:c r="D347" s="76" t="str">
        <x:f>IF(C347="","",XLOOKUP(C347,'Lists &amp; COA'!$A$47:$A$145,'Lists &amp; COA'!$B$47:$B$145,"Customer not found"))</x:f>
      </x:c>
      <x:c r="E347" s="13"/>
      <x:c r="F347" s="13"/>
      <x:c r="G347" s="13"/>
      <x:c r="H347" s="77"/>
      <x:c r="I347" s="77"/>
      <x:c r="J347" s="78" t="str">
        <x:f>IF(H347="","",N(H347)-N(I347))</x:f>
      </x:c>
      <x:c r="K347" s="13"/>
      <x:c r="L347" s="13"/>
      <x:c r="M347" s="13"/>
      <x:c r="N347" s="13"/>
    </x:row>
    <x:row r="348">
      <x:c r="A348" s="13"/>
      <x:c r="B348" s="14"/>
      <x:c r="C348" s="13"/>
      <x:c r="D348" s="76" t="str">
        <x:f>IF(C348="","",XLOOKUP(C348,'Lists &amp; COA'!$A$47:$A$145,'Lists &amp; COA'!$B$47:$B$145,"Customer not found"))</x:f>
      </x:c>
      <x:c r="E348" s="13"/>
      <x:c r="F348" s="13"/>
      <x:c r="G348" s="13"/>
      <x:c r="H348" s="77"/>
      <x:c r="I348" s="77"/>
      <x:c r="J348" s="78" t="str">
        <x:f>IF(H348="","",N(H348)-N(I348))</x:f>
      </x:c>
      <x:c r="K348" s="13"/>
      <x:c r="L348" s="13"/>
      <x:c r="M348" s="13"/>
      <x:c r="N348" s="13"/>
    </x:row>
    <x:row r="349">
      <x:c r="A349" s="13"/>
      <x:c r="B349" s="14"/>
      <x:c r="C349" s="13"/>
      <x:c r="D349" s="76" t="str">
        <x:f>IF(C349="","",XLOOKUP(C349,'Lists &amp; COA'!$A$47:$A$145,'Lists &amp; COA'!$B$47:$B$145,"Customer not found"))</x:f>
      </x:c>
      <x:c r="E349" s="13"/>
      <x:c r="F349" s="13"/>
      <x:c r="G349" s="13"/>
      <x:c r="H349" s="77"/>
      <x:c r="I349" s="77"/>
      <x:c r="J349" s="78" t="str">
        <x:f>IF(H349="","",N(H349)-N(I349))</x:f>
      </x:c>
      <x:c r="K349" s="13"/>
      <x:c r="L349" s="13"/>
      <x:c r="M349" s="13"/>
      <x:c r="N349" s="13"/>
    </x:row>
    <x:row r="350">
      <x:c r="A350" s="13"/>
      <x:c r="B350" s="14"/>
      <x:c r="C350" s="13"/>
      <x:c r="D350" s="76" t="str">
        <x:f>IF(C350="","",XLOOKUP(C350,'Lists &amp; COA'!$A$47:$A$145,'Lists &amp; COA'!$B$47:$B$145,"Customer not found"))</x:f>
      </x:c>
      <x:c r="E350" s="13"/>
      <x:c r="F350" s="13"/>
      <x:c r="G350" s="13"/>
      <x:c r="H350" s="77"/>
      <x:c r="I350" s="77"/>
      <x:c r="J350" s="78" t="str">
        <x:f>IF(H350="","",N(H350)-N(I350))</x:f>
      </x:c>
      <x:c r="K350" s="13"/>
      <x:c r="L350" s="13"/>
      <x:c r="M350" s="13"/>
      <x:c r="N350" s="13"/>
    </x:row>
    <x:row r="351">
      <x:c r="A351" s="13"/>
      <x:c r="B351" s="14"/>
      <x:c r="C351" s="13"/>
      <x:c r="D351" s="76" t="str">
        <x:f>IF(C351="","",XLOOKUP(C351,'Lists &amp; COA'!$A$47:$A$145,'Lists &amp; COA'!$B$47:$B$145,"Customer not found"))</x:f>
      </x:c>
      <x:c r="E351" s="13"/>
      <x:c r="F351" s="13"/>
      <x:c r="G351" s="13"/>
      <x:c r="H351" s="77"/>
      <x:c r="I351" s="77"/>
      <x:c r="J351" s="78" t="str">
        <x:f>IF(H351="","",N(H351)-N(I351))</x:f>
      </x:c>
      <x:c r="K351" s="13"/>
      <x:c r="L351" s="13"/>
      <x:c r="M351" s="13"/>
      <x:c r="N351" s="13"/>
    </x:row>
    <x:row r="352">
      <x:c r="A352" s="13"/>
      <x:c r="B352" s="14"/>
      <x:c r="C352" s="13"/>
      <x:c r="D352" s="76" t="str">
        <x:f>IF(C352="","",XLOOKUP(C352,'Lists &amp; COA'!$A$47:$A$145,'Lists &amp; COA'!$B$47:$B$145,"Customer not found"))</x:f>
      </x:c>
      <x:c r="E352" s="13"/>
      <x:c r="F352" s="13"/>
      <x:c r="G352" s="13"/>
      <x:c r="H352" s="77"/>
      <x:c r="I352" s="77"/>
      <x:c r="J352" s="78" t="str">
        <x:f>IF(H352="","",N(H352)-N(I352))</x:f>
      </x:c>
      <x:c r="K352" s="13"/>
      <x:c r="L352" s="13"/>
      <x:c r="M352" s="13"/>
      <x:c r="N352" s="13"/>
    </x:row>
    <x:row r="353">
      <x:c r="A353" s="13"/>
      <x:c r="B353" s="14"/>
      <x:c r="C353" s="13"/>
      <x:c r="D353" s="76" t="str">
        <x:f>IF(C353="","",XLOOKUP(C353,'Lists &amp; COA'!$A$47:$A$145,'Lists &amp; COA'!$B$47:$B$145,"Customer not found"))</x:f>
      </x:c>
      <x:c r="E353" s="13"/>
      <x:c r="F353" s="13"/>
      <x:c r="G353" s="13"/>
      <x:c r="H353" s="77"/>
      <x:c r="I353" s="77"/>
      <x:c r="J353" s="78" t="str">
        <x:f>IF(H353="","",N(H353)-N(I353))</x:f>
      </x:c>
      <x:c r="K353" s="13"/>
      <x:c r="L353" s="13"/>
      <x:c r="M353" s="13"/>
      <x:c r="N353" s="13"/>
    </x:row>
    <x:row r="354">
      <x:c r="A354" s="13"/>
      <x:c r="B354" s="14"/>
      <x:c r="C354" s="13"/>
      <x:c r="D354" s="76" t="str">
        <x:f>IF(C354="","",XLOOKUP(C354,'Lists &amp; COA'!$A$47:$A$145,'Lists &amp; COA'!$B$47:$B$145,"Customer not found"))</x:f>
      </x:c>
      <x:c r="E354" s="13"/>
      <x:c r="F354" s="13"/>
      <x:c r="G354" s="13"/>
      <x:c r="H354" s="77"/>
      <x:c r="I354" s="77"/>
      <x:c r="J354" s="78" t="str">
        <x:f>IF(H354="","",N(H354)-N(I354))</x:f>
      </x:c>
      <x:c r="K354" s="13"/>
      <x:c r="L354" s="13"/>
      <x:c r="M354" s="13"/>
      <x:c r="N354" s="13"/>
    </x:row>
    <x:row r="355">
      <x:c r="A355" s="13"/>
      <x:c r="B355" s="14"/>
      <x:c r="C355" s="13"/>
      <x:c r="D355" s="76" t="str">
        <x:f>IF(C355="","",XLOOKUP(C355,'Lists &amp; COA'!$A$47:$A$145,'Lists &amp; COA'!$B$47:$B$145,"Customer not found"))</x:f>
      </x:c>
      <x:c r="E355" s="13"/>
      <x:c r="F355" s="13"/>
      <x:c r="G355" s="13"/>
      <x:c r="H355" s="77"/>
      <x:c r="I355" s="77"/>
      <x:c r="J355" s="78" t="str">
        <x:f>IF(H355="","",N(H355)-N(I355))</x:f>
      </x:c>
      <x:c r="K355" s="13"/>
      <x:c r="L355" s="13"/>
      <x:c r="M355" s="13"/>
      <x:c r="N355" s="13"/>
    </x:row>
    <x:row r="356">
      <x:c r="A356" s="13"/>
      <x:c r="B356" s="14"/>
      <x:c r="C356" s="13"/>
      <x:c r="D356" s="76" t="str">
        <x:f>IF(C356="","",XLOOKUP(C356,'Lists &amp; COA'!$A$47:$A$145,'Lists &amp; COA'!$B$47:$B$145,"Customer not found"))</x:f>
      </x:c>
      <x:c r="E356" s="13"/>
      <x:c r="F356" s="13"/>
      <x:c r="G356" s="13"/>
      <x:c r="H356" s="77"/>
      <x:c r="I356" s="77"/>
      <x:c r="J356" s="78" t="str">
        <x:f>IF(H356="","",N(H356)-N(I356))</x:f>
      </x:c>
      <x:c r="K356" s="13"/>
      <x:c r="L356" s="13"/>
      <x:c r="M356" s="13"/>
      <x:c r="N356" s="13"/>
    </x:row>
    <x:row r="357">
      <x:c r="A357" s="13"/>
      <x:c r="B357" s="14"/>
      <x:c r="C357" s="13"/>
      <x:c r="D357" s="76" t="str">
        <x:f>IF(C357="","",XLOOKUP(C357,'Lists &amp; COA'!$A$47:$A$145,'Lists &amp; COA'!$B$47:$B$145,"Customer not found"))</x:f>
      </x:c>
      <x:c r="E357" s="13"/>
      <x:c r="F357" s="13"/>
      <x:c r="G357" s="13"/>
      <x:c r="H357" s="77"/>
      <x:c r="I357" s="77"/>
      <x:c r="J357" s="78" t="str">
        <x:f>IF(H357="","",N(H357)-N(I357))</x:f>
      </x:c>
      <x:c r="K357" s="13"/>
      <x:c r="L357" s="13"/>
      <x:c r="M357" s="13"/>
      <x:c r="N357" s="13"/>
    </x:row>
    <x:row r="358">
      <x:c r="A358" s="13"/>
      <x:c r="B358" s="14"/>
      <x:c r="C358" s="13"/>
      <x:c r="D358" s="76" t="str">
        <x:f>IF(C358="","",XLOOKUP(C358,'Lists &amp; COA'!$A$47:$A$145,'Lists &amp; COA'!$B$47:$B$145,"Customer not found"))</x:f>
      </x:c>
      <x:c r="E358" s="13"/>
      <x:c r="F358" s="13"/>
      <x:c r="G358" s="13"/>
      <x:c r="H358" s="77"/>
      <x:c r="I358" s="77"/>
      <x:c r="J358" s="78" t="str">
        <x:f>IF(H358="","",N(H358)-N(I358))</x:f>
      </x:c>
      <x:c r="K358" s="13"/>
      <x:c r="L358" s="13"/>
      <x:c r="M358" s="13"/>
      <x:c r="N358" s="13"/>
    </x:row>
    <x:row r="359">
      <x:c r="A359" s="13"/>
      <x:c r="B359" s="14"/>
      <x:c r="C359" s="13"/>
      <x:c r="D359" s="76" t="str">
        <x:f>IF(C359="","",XLOOKUP(C359,'Lists &amp; COA'!$A$47:$A$145,'Lists &amp; COA'!$B$47:$B$145,"Customer not found"))</x:f>
      </x:c>
      <x:c r="E359" s="13"/>
      <x:c r="F359" s="13"/>
      <x:c r="G359" s="13"/>
      <x:c r="H359" s="77"/>
      <x:c r="I359" s="77"/>
      <x:c r="J359" s="78" t="str">
        <x:f>IF(H359="","",N(H359)-N(I359))</x:f>
      </x:c>
      <x:c r="K359" s="13"/>
      <x:c r="L359" s="13"/>
      <x:c r="M359" s="13"/>
      <x:c r="N359" s="13"/>
    </x:row>
    <x:row r="360">
      <x:c r="A360" s="13"/>
      <x:c r="B360" s="14"/>
      <x:c r="C360" s="13"/>
      <x:c r="D360" s="76" t="str">
        <x:f>IF(C360="","",XLOOKUP(C360,'Lists &amp; COA'!$A$47:$A$145,'Lists &amp; COA'!$B$47:$B$145,"Customer not found"))</x:f>
      </x:c>
      <x:c r="E360" s="13"/>
      <x:c r="F360" s="13"/>
      <x:c r="G360" s="13"/>
      <x:c r="H360" s="77"/>
      <x:c r="I360" s="77"/>
      <x:c r="J360" s="78" t="str">
        <x:f>IF(H360="","",N(H360)-N(I360))</x:f>
      </x:c>
      <x:c r="K360" s="13"/>
      <x:c r="L360" s="13"/>
      <x:c r="M360" s="13"/>
      <x:c r="N360" s="13"/>
    </x:row>
    <x:row r="361">
      <x:c r="A361" s="13"/>
      <x:c r="B361" s="14"/>
      <x:c r="C361" s="13"/>
      <x:c r="D361" s="76" t="str">
        <x:f>IF(C361="","",XLOOKUP(C361,'Lists &amp; COA'!$A$47:$A$145,'Lists &amp; COA'!$B$47:$B$145,"Customer not found"))</x:f>
      </x:c>
      <x:c r="E361" s="13"/>
      <x:c r="F361" s="13"/>
      <x:c r="G361" s="13"/>
      <x:c r="H361" s="77"/>
      <x:c r="I361" s="77"/>
      <x:c r="J361" s="78" t="str">
        <x:f>IF(H361="","",N(H361)-N(I361))</x:f>
      </x:c>
      <x:c r="K361" s="13"/>
      <x:c r="L361" s="13"/>
      <x:c r="M361" s="13"/>
      <x:c r="N361" s="13"/>
    </x:row>
    <x:row r="362">
      <x:c r="A362" s="13"/>
      <x:c r="B362" s="14"/>
      <x:c r="C362" s="13"/>
      <x:c r="D362" s="76" t="str">
        <x:f>IF(C362="","",XLOOKUP(C362,'Lists &amp; COA'!$A$47:$A$145,'Lists &amp; COA'!$B$47:$B$145,"Customer not found"))</x:f>
      </x:c>
      <x:c r="E362" s="13"/>
      <x:c r="F362" s="13"/>
      <x:c r="G362" s="13"/>
      <x:c r="H362" s="77"/>
      <x:c r="I362" s="77"/>
      <x:c r="J362" s="78" t="str">
        <x:f>IF(H362="","",N(H362)-N(I362))</x:f>
      </x:c>
      <x:c r="K362" s="13"/>
      <x:c r="L362" s="13"/>
      <x:c r="M362" s="13"/>
      <x:c r="N362" s="13"/>
    </x:row>
    <x:row r="363">
      <x:c r="A363" s="13"/>
      <x:c r="B363" s="14"/>
      <x:c r="C363" s="13"/>
      <x:c r="D363" s="76" t="str">
        <x:f>IF(C363="","",XLOOKUP(C363,'Lists &amp; COA'!$A$47:$A$145,'Lists &amp; COA'!$B$47:$B$145,"Customer not found"))</x:f>
      </x:c>
      <x:c r="E363" s="13"/>
      <x:c r="F363" s="13"/>
      <x:c r="G363" s="13"/>
      <x:c r="H363" s="77"/>
      <x:c r="I363" s="77"/>
      <x:c r="J363" s="78" t="str">
        <x:f>IF(H363="","",N(H363)-N(I363))</x:f>
      </x:c>
      <x:c r="K363" s="13"/>
      <x:c r="L363" s="13"/>
      <x:c r="M363" s="13"/>
      <x:c r="N363" s="13"/>
    </x:row>
    <x:row r="364">
      <x:c r="A364" s="13"/>
      <x:c r="B364" s="14"/>
      <x:c r="C364" s="13"/>
      <x:c r="D364" s="76" t="str">
        <x:f>IF(C364="","",XLOOKUP(C364,'Lists &amp; COA'!$A$47:$A$145,'Lists &amp; COA'!$B$47:$B$145,"Customer not found"))</x:f>
      </x:c>
      <x:c r="E364" s="13"/>
      <x:c r="F364" s="13"/>
      <x:c r="G364" s="13"/>
      <x:c r="H364" s="77"/>
      <x:c r="I364" s="77"/>
      <x:c r="J364" s="78" t="str">
        <x:f>IF(H364="","",N(H364)-N(I364))</x:f>
      </x:c>
      <x:c r="K364" s="13"/>
      <x:c r="L364" s="13"/>
      <x:c r="M364" s="13"/>
      <x:c r="N364" s="13"/>
    </x:row>
    <x:row r="365">
      <x:c r="A365" s="13"/>
      <x:c r="B365" s="14"/>
      <x:c r="C365" s="13"/>
      <x:c r="D365" s="76" t="str">
        <x:f>IF(C365="","",XLOOKUP(C365,'Lists &amp; COA'!$A$47:$A$145,'Lists &amp; COA'!$B$47:$B$145,"Customer not found"))</x:f>
      </x:c>
      <x:c r="E365" s="13"/>
      <x:c r="F365" s="13"/>
      <x:c r="G365" s="13"/>
      <x:c r="H365" s="77"/>
      <x:c r="I365" s="77"/>
      <x:c r="J365" s="78" t="str">
        <x:f>IF(H365="","",N(H365)-N(I365))</x:f>
      </x:c>
      <x:c r="K365" s="13"/>
      <x:c r="L365" s="13"/>
      <x:c r="M365" s="13"/>
      <x:c r="N365" s="13"/>
    </x:row>
    <x:row r="366">
      <x:c r="A366" s="13"/>
      <x:c r="B366" s="14"/>
      <x:c r="C366" s="13"/>
      <x:c r="D366" s="76" t="str">
        <x:f>IF(C366="","",XLOOKUP(C366,'Lists &amp; COA'!$A$47:$A$145,'Lists &amp; COA'!$B$47:$B$145,"Customer not found"))</x:f>
      </x:c>
      <x:c r="E366" s="13"/>
      <x:c r="F366" s="13"/>
      <x:c r="G366" s="13"/>
      <x:c r="H366" s="77"/>
      <x:c r="I366" s="77"/>
      <x:c r="J366" s="78" t="str">
        <x:f>IF(H366="","",N(H366)-N(I366))</x:f>
      </x:c>
      <x:c r="K366" s="13"/>
      <x:c r="L366" s="13"/>
      <x:c r="M366" s="13"/>
      <x:c r="N366" s="13"/>
    </x:row>
    <x:row r="367">
      <x:c r="A367" s="13"/>
      <x:c r="B367" s="14"/>
      <x:c r="C367" s="13"/>
      <x:c r="D367" s="76" t="str">
        <x:f>IF(C367="","",XLOOKUP(C367,'Lists &amp; COA'!$A$47:$A$145,'Lists &amp; COA'!$B$47:$B$145,"Customer not found"))</x:f>
      </x:c>
      <x:c r="E367" s="13"/>
      <x:c r="F367" s="13"/>
      <x:c r="G367" s="13"/>
      <x:c r="H367" s="77"/>
      <x:c r="I367" s="77"/>
      <x:c r="J367" s="78" t="str">
        <x:f>IF(H367="","",N(H367)-N(I367))</x:f>
      </x:c>
      <x:c r="K367" s="13"/>
      <x:c r="L367" s="13"/>
      <x:c r="M367" s="13"/>
      <x:c r="N367" s="13"/>
    </x:row>
    <x:row r="368">
      <x:c r="A368" s="13"/>
      <x:c r="B368" s="14"/>
      <x:c r="C368" s="13"/>
      <x:c r="D368" s="76" t="str">
        <x:f>IF(C368="","",XLOOKUP(C368,'Lists &amp; COA'!$A$47:$A$145,'Lists &amp; COA'!$B$47:$B$145,"Customer not found"))</x:f>
      </x:c>
      <x:c r="E368" s="13"/>
      <x:c r="F368" s="13"/>
      <x:c r="G368" s="13"/>
      <x:c r="H368" s="77"/>
      <x:c r="I368" s="77"/>
      <x:c r="J368" s="78" t="str">
        <x:f>IF(H368="","",N(H368)-N(I368))</x:f>
      </x:c>
      <x:c r="K368" s="13"/>
      <x:c r="L368" s="13"/>
      <x:c r="M368" s="13"/>
      <x:c r="N368" s="13"/>
    </x:row>
    <x:row r="369">
      <x:c r="A369" s="13"/>
      <x:c r="B369" s="14"/>
      <x:c r="C369" s="13"/>
      <x:c r="D369" s="76" t="str">
        <x:f>IF(C369="","",XLOOKUP(C369,'Lists &amp; COA'!$A$47:$A$145,'Lists &amp; COA'!$B$47:$B$145,"Customer not found"))</x:f>
      </x:c>
      <x:c r="E369" s="13"/>
      <x:c r="F369" s="13"/>
      <x:c r="G369" s="13"/>
      <x:c r="H369" s="77"/>
      <x:c r="I369" s="77"/>
      <x:c r="J369" s="78" t="str">
        <x:f>IF(H369="","",N(H369)-N(I369))</x:f>
      </x:c>
      <x:c r="K369" s="13"/>
      <x:c r="L369" s="13"/>
      <x:c r="M369" s="13"/>
      <x:c r="N369" s="13"/>
    </x:row>
    <x:row r="370">
      <x:c r="A370" s="13"/>
      <x:c r="B370" s="14"/>
      <x:c r="C370" s="13"/>
      <x:c r="D370" s="76" t="str">
        <x:f>IF(C370="","",XLOOKUP(C370,'Lists &amp; COA'!$A$47:$A$145,'Lists &amp; COA'!$B$47:$B$145,"Customer not found"))</x:f>
      </x:c>
      <x:c r="E370" s="13"/>
      <x:c r="F370" s="13"/>
      <x:c r="G370" s="13"/>
      <x:c r="H370" s="77"/>
      <x:c r="I370" s="77"/>
      <x:c r="J370" s="78" t="str">
        <x:f>IF(H370="","",N(H370)-N(I370))</x:f>
      </x:c>
      <x:c r="K370" s="13"/>
      <x:c r="L370" s="13"/>
      <x:c r="M370" s="13"/>
      <x:c r="N370" s="13"/>
    </x:row>
    <x:row r="371">
      <x:c r="A371" s="13"/>
      <x:c r="B371" s="14"/>
      <x:c r="C371" s="13"/>
      <x:c r="D371" s="76" t="str">
        <x:f>IF(C371="","",XLOOKUP(C371,'Lists &amp; COA'!$A$47:$A$145,'Lists &amp; COA'!$B$47:$B$145,"Customer not found"))</x:f>
      </x:c>
      <x:c r="E371" s="13"/>
      <x:c r="F371" s="13"/>
      <x:c r="G371" s="13"/>
      <x:c r="H371" s="77"/>
      <x:c r="I371" s="77"/>
      <x:c r="J371" s="78" t="str">
        <x:f>IF(H371="","",N(H371)-N(I371))</x:f>
      </x:c>
      <x:c r="K371" s="13"/>
      <x:c r="L371" s="13"/>
      <x:c r="M371" s="13"/>
      <x:c r="N371" s="13"/>
    </x:row>
    <x:row r="372">
      <x:c r="A372" s="13"/>
      <x:c r="B372" s="14"/>
      <x:c r="C372" s="13"/>
      <x:c r="D372" s="76" t="str">
        <x:f>IF(C372="","",XLOOKUP(C372,'Lists &amp; COA'!$A$47:$A$145,'Lists &amp; COA'!$B$47:$B$145,"Customer not found"))</x:f>
      </x:c>
      <x:c r="E372" s="13"/>
      <x:c r="F372" s="13"/>
      <x:c r="G372" s="13"/>
      <x:c r="H372" s="77"/>
      <x:c r="I372" s="77"/>
      <x:c r="J372" s="78" t="str">
        <x:f>IF(H372="","",N(H372)-N(I372))</x:f>
      </x:c>
      <x:c r="K372" s="13"/>
      <x:c r="L372" s="13"/>
      <x:c r="M372" s="13"/>
      <x:c r="N372" s="13"/>
    </x:row>
    <x:row r="373">
      <x:c r="A373" s="13"/>
      <x:c r="B373" s="14"/>
      <x:c r="C373" s="13"/>
      <x:c r="D373" s="76" t="str">
        <x:f>IF(C373="","",XLOOKUP(C373,'Lists &amp; COA'!$A$47:$A$145,'Lists &amp; COA'!$B$47:$B$145,"Customer not found"))</x:f>
      </x:c>
      <x:c r="E373" s="13"/>
      <x:c r="F373" s="13"/>
      <x:c r="G373" s="13"/>
      <x:c r="H373" s="77"/>
      <x:c r="I373" s="77"/>
      <x:c r="J373" s="78" t="str">
        <x:f>IF(H373="","",N(H373)-N(I373))</x:f>
      </x:c>
      <x:c r="K373" s="13"/>
      <x:c r="L373" s="13"/>
      <x:c r="M373" s="13"/>
      <x:c r="N373" s="13"/>
    </x:row>
    <x:row r="374">
      <x:c r="A374" s="13"/>
      <x:c r="B374" s="14"/>
      <x:c r="C374" s="13"/>
      <x:c r="D374" s="76" t="str">
        <x:f>IF(C374="","",XLOOKUP(C374,'Lists &amp; COA'!$A$47:$A$145,'Lists &amp; COA'!$B$47:$B$145,"Customer not found"))</x:f>
      </x:c>
      <x:c r="E374" s="13"/>
      <x:c r="F374" s="13"/>
      <x:c r="G374" s="13"/>
      <x:c r="H374" s="77"/>
      <x:c r="I374" s="77"/>
      <x:c r="J374" s="78" t="str">
        <x:f>IF(H374="","",N(H374)-N(I374))</x:f>
      </x:c>
      <x:c r="K374" s="13"/>
      <x:c r="L374" s="13"/>
      <x:c r="M374" s="13"/>
      <x:c r="N374" s="13"/>
    </x:row>
    <x:row r="375">
      <x:c r="A375" s="13"/>
      <x:c r="B375" s="14"/>
      <x:c r="C375" s="13"/>
      <x:c r="D375" s="76" t="str">
        <x:f>IF(C375="","",XLOOKUP(C375,'Lists &amp; COA'!$A$47:$A$145,'Lists &amp; COA'!$B$47:$B$145,"Customer not found"))</x:f>
      </x:c>
      <x:c r="E375" s="13"/>
      <x:c r="F375" s="13"/>
      <x:c r="G375" s="13"/>
      <x:c r="H375" s="77"/>
      <x:c r="I375" s="77"/>
      <x:c r="J375" s="78" t="str">
        <x:f>IF(H375="","",N(H375)-N(I375))</x:f>
      </x:c>
      <x:c r="K375" s="13"/>
      <x:c r="L375" s="13"/>
      <x:c r="M375" s="13"/>
      <x:c r="N375" s="13"/>
    </x:row>
    <x:row r="376">
      <x:c r="A376" s="13"/>
      <x:c r="B376" s="14"/>
      <x:c r="C376" s="13"/>
      <x:c r="D376" s="76" t="str">
        <x:f>IF(C376="","",XLOOKUP(C376,'Lists &amp; COA'!$A$47:$A$145,'Lists &amp; COA'!$B$47:$B$145,"Customer not found"))</x:f>
      </x:c>
      <x:c r="E376" s="13"/>
      <x:c r="F376" s="13"/>
      <x:c r="G376" s="13"/>
      <x:c r="H376" s="77"/>
      <x:c r="I376" s="77"/>
      <x:c r="J376" s="78" t="str">
        <x:f>IF(H376="","",N(H376)-N(I376))</x:f>
      </x:c>
      <x:c r="K376" s="13"/>
      <x:c r="L376" s="13"/>
      <x:c r="M376" s="13"/>
      <x:c r="N376" s="13"/>
    </x:row>
    <x:row r="377">
      <x:c r="A377" s="13"/>
      <x:c r="B377" s="14"/>
      <x:c r="C377" s="13"/>
      <x:c r="D377" s="76" t="str">
        <x:f>IF(C377="","",XLOOKUP(C377,'Lists &amp; COA'!$A$47:$A$145,'Lists &amp; COA'!$B$47:$B$145,"Customer not found"))</x:f>
      </x:c>
      <x:c r="E377" s="13"/>
      <x:c r="F377" s="13"/>
      <x:c r="G377" s="13"/>
      <x:c r="H377" s="77"/>
      <x:c r="I377" s="77"/>
      <x:c r="J377" s="78" t="str">
        <x:f>IF(H377="","",N(H377)-N(I377))</x:f>
      </x:c>
      <x:c r="K377" s="13"/>
      <x:c r="L377" s="13"/>
      <x:c r="M377" s="13"/>
      <x:c r="N377" s="13"/>
    </x:row>
    <x:row r="378">
      <x:c r="A378" s="13"/>
      <x:c r="B378" s="14"/>
      <x:c r="C378" s="13"/>
      <x:c r="D378" s="76" t="str">
        <x:f>IF(C378="","",XLOOKUP(C378,'Lists &amp; COA'!$A$47:$A$145,'Lists &amp; COA'!$B$47:$B$145,"Customer not found"))</x:f>
      </x:c>
      <x:c r="E378" s="13"/>
      <x:c r="F378" s="13"/>
      <x:c r="G378" s="13"/>
      <x:c r="H378" s="77"/>
      <x:c r="I378" s="77"/>
      <x:c r="J378" s="78" t="str">
        <x:f>IF(H378="","",N(H378)-N(I378))</x:f>
      </x:c>
      <x:c r="K378" s="13"/>
      <x:c r="L378" s="13"/>
      <x:c r="M378" s="13"/>
      <x:c r="N378" s="13"/>
    </x:row>
    <x:row r="379">
      <x:c r="A379" s="13"/>
      <x:c r="B379" s="14"/>
      <x:c r="C379" s="13"/>
      <x:c r="D379" s="76" t="str">
        <x:f>IF(C379="","",XLOOKUP(C379,'Lists &amp; COA'!$A$47:$A$145,'Lists &amp; COA'!$B$47:$B$145,"Customer not found"))</x:f>
      </x:c>
      <x:c r="E379" s="13"/>
      <x:c r="F379" s="13"/>
      <x:c r="G379" s="13"/>
      <x:c r="H379" s="77"/>
      <x:c r="I379" s="77"/>
      <x:c r="J379" s="78" t="str">
        <x:f>IF(H379="","",N(H379)-N(I379))</x:f>
      </x:c>
      <x:c r="K379" s="13"/>
      <x:c r="L379" s="13"/>
      <x:c r="M379" s="13"/>
      <x:c r="N379" s="13"/>
    </x:row>
    <x:row r="380">
      <x:c r="A380" s="13"/>
      <x:c r="B380" s="14"/>
      <x:c r="C380" s="13"/>
      <x:c r="D380" s="76" t="str">
        <x:f>IF(C380="","",XLOOKUP(C380,'Lists &amp; COA'!$A$47:$A$145,'Lists &amp; COA'!$B$47:$B$145,"Customer not found"))</x:f>
      </x:c>
      <x:c r="E380" s="13"/>
      <x:c r="F380" s="13"/>
      <x:c r="G380" s="13"/>
      <x:c r="H380" s="77"/>
      <x:c r="I380" s="77"/>
      <x:c r="J380" s="78" t="str">
        <x:f>IF(H380="","",N(H380)-N(I380))</x:f>
      </x:c>
      <x:c r="K380" s="13"/>
      <x:c r="L380" s="13"/>
      <x:c r="M380" s="13"/>
      <x:c r="N380" s="13"/>
    </x:row>
    <x:row r="381">
      <x:c r="A381" s="13"/>
      <x:c r="B381" s="14"/>
      <x:c r="C381" s="13"/>
      <x:c r="D381" s="76" t="str">
        <x:f>IF(C381="","",XLOOKUP(C381,'Lists &amp; COA'!$A$47:$A$145,'Lists &amp; COA'!$B$47:$B$145,"Customer not found"))</x:f>
      </x:c>
      <x:c r="E381" s="13"/>
      <x:c r="F381" s="13"/>
      <x:c r="G381" s="13"/>
      <x:c r="H381" s="77"/>
      <x:c r="I381" s="77"/>
      <x:c r="J381" s="78" t="str">
        <x:f>IF(H381="","",N(H381)-N(I381))</x:f>
      </x:c>
      <x:c r="K381" s="13"/>
      <x:c r="L381" s="13"/>
      <x:c r="M381" s="13"/>
      <x:c r="N381" s="13"/>
    </x:row>
    <x:row r="382">
      <x:c r="A382" s="13"/>
      <x:c r="B382" s="14"/>
      <x:c r="C382" s="13"/>
      <x:c r="D382" s="76" t="str">
        <x:f>IF(C382="","",XLOOKUP(C382,'Lists &amp; COA'!$A$47:$A$145,'Lists &amp; COA'!$B$47:$B$145,"Customer not found"))</x:f>
      </x:c>
      <x:c r="E382" s="13"/>
      <x:c r="F382" s="13"/>
      <x:c r="G382" s="13"/>
      <x:c r="H382" s="77"/>
      <x:c r="I382" s="77"/>
      <x:c r="J382" s="78" t="str">
        <x:f>IF(H382="","",N(H382)-N(I382))</x:f>
      </x:c>
      <x:c r="K382" s="13"/>
      <x:c r="L382" s="13"/>
      <x:c r="M382" s="13"/>
      <x:c r="N382" s="13"/>
    </x:row>
    <x:row r="383">
      <x:c r="A383" s="13"/>
      <x:c r="B383" s="14"/>
      <x:c r="C383" s="13"/>
      <x:c r="D383" s="76" t="str">
        <x:f>IF(C383="","",XLOOKUP(C383,'Lists &amp; COA'!$A$47:$A$145,'Lists &amp; COA'!$B$47:$B$145,"Customer not found"))</x:f>
      </x:c>
      <x:c r="E383" s="13"/>
      <x:c r="F383" s="13"/>
      <x:c r="G383" s="13"/>
      <x:c r="H383" s="77"/>
      <x:c r="I383" s="77"/>
      <x:c r="J383" s="78" t="str">
        <x:f>IF(H383="","",N(H383)-N(I383))</x:f>
      </x:c>
      <x:c r="K383" s="13"/>
      <x:c r="L383" s="13"/>
      <x:c r="M383" s="13"/>
      <x:c r="N383" s="13"/>
    </x:row>
    <x:row r="384">
      <x:c r="A384" s="13"/>
      <x:c r="B384" s="14"/>
      <x:c r="C384" s="13"/>
      <x:c r="D384" s="76" t="str">
        <x:f>IF(C384="","",XLOOKUP(C384,'Lists &amp; COA'!$A$47:$A$145,'Lists &amp; COA'!$B$47:$B$145,"Customer not found"))</x:f>
      </x:c>
      <x:c r="E384" s="13"/>
      <x:c r="F384" s="13"/>
      <x:c r="G384" s="13"/>
      <x:c r="H384" s="77"/>
      <x:c r="I384" s="77"/>
      <x:c r="J384" s="78" t="str">
        <x:f>IF(H384="","",N(H384)-N(I384))</x:f>
      </x:c>
      <x:c r="K384" s="13"/>
      <x:c r="L384" s="13"/>
      <x:c r="M384" s="13"/>
      <x:c r="N384" s="13"/>
    </x:row>
    <x:row r="385">
      <x:c r="A385" s="13"/>
      <x:c r="B385" s="14"/>
      <x:c r="C385" s="13"/>
      <x:c r="D385" s="76" t="str">
        <x:f>IF(C385="","",XLOOKUP(C385,'Lists &amp; COA'!$A$47:$A$145,'Lists &amp; COA'!$B$47:$B$145,"Customer not found"))</x:f>
      </x:c>
      <x:c r="E385" s="13"/>
      <x:c r="F385" s="13"/>
      <x:c r="G385" s="13"/>
      <x:c r="H385" s="77"/>
      <x:c r="I385" s="77"/>
      <x:c r="J385" s="78" t="str">
        <x:f>IF(H385="","",N(H385)-N(I385))</x:f>
      </x:c>
      <x:c r="K385" s="13"/>
      <x:c r="L385" s="13"/>
      <x:c r="M385" s="13"/>
      <x:c r="N385" s="13"/>
    </x:row>
    <x:row r="386">
      <x:c r="A386" s="13"/>
      <x:c r="B386" s="14"/>
      <x:c r="C386" s="13"/>
      <x:c r="D386" s="76" t="str">
        <x:f>IF(C386="","",XLOOKUP(C386,'Lists &amp; COA'!$A$47:$A$145,'Lists &amp; COA'!$B$47:$B$145,"Customer not found"))</x:f>
      </x:c>
      <x:c r="E386" s="13"/>
      <x:c r="F386" s="13"/>
      <x:c r="G386" s="13"/>
      <x:c r="H386" s="77"/>
      <x:c r="I386" s="77"/>
      <x:c r="J386" s="78" t="str">
        <x:f>IF(H386="","",N(H386)-N(I386))</x:f>
      </x:c>
      <x:c r="K386" s="13"/>
      <x:c r="L386" s="13"/>
      <x:c r="M386" s="13"/>
      <x:c r="N386" s="13"/>
    </x:row>
    <x:row r="387">
      <x:c r="A387" s="13"/>
      <x:c r="B387" s="14"/>
      <x:c r="C387" s="13"/>
      <x:c r="D387" s="76" t="str">
        <x:f>IF(C387="","",XLOOKUP(C387,'Lists &amp; COA'!$A$47:$A$145,'Lists &amp; COA'!$B$47:$B$145,"Customer not found"))</x:f>
      </x:c>
      <x:c r="E387" s="13"/>
      <x:c r="F387" s="13"/>
      <x:c r="G387" s="13"/>
      <x:c r="H387" s="77"/>
      <x:c r="I387" s="77"/>
      <x:c r="J387" s="78" t="str">
        <x:f>IF(H387="","",N(H387)-N(I387))</x:f>
      </x:c>
      <x:c r="K387" s="13"/>
      <x:c r="L387" s="13"/>
      <x:c r="M387" s="13"/>
      <x:c r="N387" s="13"/>
    </x:row>
    <x:row r="388">
      <x:c r="A388" s="13"/>
      <x:c r="B388" s="14"/>
      <x:c r="C388" s="13"/>
      <x:c r="D388" s="76" t="str">
        <x:f>IF(C388="","",XLOOKUP(C388,'Lists &amp; COA'!$A$47:$A$145,'Lists &amp; COA'!$B$47:$B$145,"Customer not found"))</x:f>
      </x:c>
      <x:c r="E388" s="13"/>
      <x:c r="F388" s="13"/>
      <x:c r="G388" s="13"/>
      <x:c r="H388" s="77"/>
      <x:c r="I388" s="77"/>
      <x:c r="J388" s="78" t="str">
        <x:f>IF(H388="","",N(H388)-N(I388))</x:f>
      </x:c>
      <x:c r="K388" s="13"/>
      <x:c r="L388" s="13"/>
      <x:c r="M388" s="13"/>
      <x:c r="N388" s="13"/>
    </x:row>
    <x:row r="389">
      <x:c r="A389" s="13"/>
      <x:c r="B389" s="14"/>
      <x:c r="C389" s="13"/>
      <x:c r="D389" s="76" t="str">
        <x:f>IF(C389="","",XLOOKUP(C389,'Lists &amp; COA'!$A$47:$A$145,'Lists &amp; COA'!$B$47:$B$145,"Customer not found"))</x:f>
      </x:c>
      <x:c r="E389" s="13"/>
      <x:c r="F389" s="13"/>
      <x:c r="G389" s="13"/>
      <x:c r="H389" s="77"/>
      <x:c r="I389" s="77"/>
      <x:c r="J389" s="78" t="str">
        <x:f>IF(H389="","",N(H389)-N(I389))</x:f>
      </x:c>
      <x:c r="K389" s="13"/>
      <x:c r="L389" s="13"/>
      <x:c r="M389" s="13"/>
      <x:c r="N389" s="13"/>
    </x:row>
    <x:row r="390">
      <x:c r="A390" s="13"/>
      <x:c r="B390" s="14"/>
      <x:c r="C390" s="13"/>
      <x:c r="D390" s="76" t="str">
        <x:f>IF(C390="","",XLOOKUP(C390,'Lists &amp; COA'!$A$47:$A$145,'Lists &amp; COA'!$B$47:$B$145,"Customer not found"))</x:f>
      </x:c>
      <x:c r="E390" s="13"/>
      <x:c r="F390" s="13"/>
      <x:c r="G390" s="13"/>
      <x:c r="H390" s="77"/>
      <x:c r="I390" s="77"/>
      <x:c r="J390" s="78" t="str">
        <x:f>IF(H390="","",N(H390)-N(I390))</x:f>
      </x:c>
      <x:c r="K390" s="13"/>
      <x:c r="L390" s="13"/>
      <x:c r="M390" s="13"/>
      <x:c r="N390" s="13"/>
    </x:row>
    <x:row r="391">
      <x:c r="A391" s="13"/>
      <x:c r="B391" s="14"/>
      <x:c r="C391" s="13"/>
      <x:c r="D391" s="76" t="str">
        <x:f>IF(C391="","",XLOOKUP(C391,'Lists &amp; COA'!$A$47:$A$145,'Lists &amp; COA'!$B$47:$B$145,"Customer not found"))</x:f>
      </x:c>
      <x:c r="E391" s="13"/>
      <x:c r="F391" s="13"/>
      <x:c r="G391" s="13"/>
      <x:c r="H391" s="77"/>
      <x:c r="I391" s="77"/>
      <x:c r="J391" s="78" t="str">
        <x:f>IF(H391="","",N(H391)-N(I391))</x:f>
      </x:c>
      <x:c r="K391" s="13"/>
      <x:c r="L391" s="13"/>
      <x:c r="M391" s="13"/>
      <x:c r="N391" s="13"/>
    </x:row>
    <x:row r="392">
      <x:c r="A392" s="13"/>
      <x:c r="B392" s="14"/>
      <x:c r="C392" s="13"/>
      <x:c r="D392" s="76" t="str">
        <x:f>IF(C392="","",XLOOKUP(C392,'Lists &amp; COA'!$A$47:$A$145,'Lists &amp; COA'!$B$47:$B$145,"Customer not found"))</x:f>
      </x:c>
      <x:c r="E392" s="13"/>
      <x:c r="F392" s="13"/>
      <x:c r="G392" s="13"/>
      <x:c r="H392" s="77"/>
      <x:c r="I392" s="77"/>
      <x:c r="J392" s="78" t="str">
        <x:f>IF(H392="","",N(H392)-N(I392))</x:f>
      </x:c>
      <x:c r="K392" s="13"/>
      <x:c r="L392" s="13"/>
      <x:c r="M392" s="13"/>
      <x:c r="N392" s="13"/>
    </x:row>
    <x:row r="393">
      <x:c r="A393" s="13"/>
      <x:c r="B393" s="14"/>
      <x:c r="C393" s="13"/>
      <x:c r="D393" s="76" t="str">
        <x:f>IF(C393="","",XLOOKUP(C393,'Lists &amp; COA'!$A$47:$A$145,'Lists &amp; COA'!$B$47:$B$145,"Customer not found"))</x:f>
      </x:c>
      <x:c r="E393" s="13"/>
      <x:c r="F393" s="13"/>
      <x:c r="G393" s="13"/>
      <x:c r="H393" s="77"/>
      <x:c r="I393" s="77"/>
      <x:c r="J393" s="78" t="str">
        <x:f>IF(H393="","",N(H393)-N(I393))</x:f>
      </x:c>
      <x:c r="K393" s="13"/>
      <x:c r="L393" s="13"/>
      <x:c r="M393" s="13"/>
      <x:c r="N393" s="13"/>
    </x:row>
    <x:row r="394">
      <x:c r="A394" s="13"/>
      <x:c r="B394" s="14"/>
      <x:c r="C394" s="13"/>
      <x:c r="D394" s="76" t="str">
        <x:f>IF(C394="","",XLOOKUP(C394,'Lists &amp; COA'!$A$47:$A$145,'Lists &amp; COA'!$B$47:$B$145,"Customer not found"))</x:f>
      </x:c>
      <x:c r="E394" s="13"/>
      <x:c r="F394" s="13"/>
      <x:c r="G394" s="13"/>
      <x:c r="H394" s="77"/>
      <x:c r="I394" s="77"/>
      <x:c r="J394" s="78" t="str">
        <x:f>IF(H394="","",N(H394)-N(I394))</x:f>
      </x:c>
      <x:c r="K394" s="13"/>
      <x:c r="L394" s="13"/>
      <x:c r="M394" s="13"/>
      <x:c r="N394" s="13"/>
    </x:row>
    <x:row r="395">
      <x:c r="A395" s="13"/>
      <x:c r="B395" s="14"/>
      <x:c r="C395" s="13"/>
      <x:c r="D395" s="76" t="str">
        <x:f>IF(C395="","",XLOOKUP(C395,'Lists &amp; COA'!$A$47:$A$145,'Lists &amp; COA'!$B$47:$B$145,"Customer not found"))</x:f>
      </x:c>
      <x:c r="E395" s="13"/>
      <x:c r="F395" s="13"/>
      <x:c r="G395" s="13"/>
      <x:c r="H395" s="77"/>
      <x:c r="I395" s="77"/>
      <x:c r="J395" s="78" t="str">
        <x:f>IF(H395="","",N(H395)-N(I395))</x:f>
      </x:c>
      <x:c r="K395" s="13"/>
      <x:c r="L395" s="13"/>
      <x:c r="M395" s="13"/>
      <x:c r="N395" s="13"/>
    </x:row>
    <x:row r="396">
      <x:c r="A396" s="13"/>
      <x:c r="B396" s="14"/>
      <x:c r="C396" s="13"/>
      <x:c r="D396" s="76" t="str">
        <x:f>IF(C396="","",XLOOKUP(C396,'Lists &amp; COA'!$A$47:$A$145,'Lists &amp; COA'!$B$47:$B$145,"Customer not found"))</x:f>
      </x:c>
      <x:c r="E396" s="13"/>
      <x:c r="F396" s="13"/>
      <x:c r="G396" s="13"/>
      <x:c r="H396" s="77"/>
      <x:c r="I396" s="77"/>
      <x:c r="J396" s="78" t="str">
        <x:f>IF(H396="","",N(H396)-N(I396))</x:f>
      </x:c>
      <x:c r="K396" s="13"/>
      <x:c r="L396" s="13"/>
      <x:c r="M396" s="13"/>
      <x:c r="N396" s="13"/>
    </x:row>
    <x:row r="397">
      <x:c r="A397" s="13"/>
      <x:c r="B397" s="14"/>
      <x:c r="C397" s="13"/>
      <x:c r="D397" s="76" t="str">
        <x:f>IF(C397="","",XLOOKUP(C397,'Lists &amp; COA'!$A$47:$A$145,'Lists &amp; COA'!$B$47:$B$145,"Customer not found"))</x:f>
      </x:c>
      <x:c r="E397" s="13"/>
      <x:c r="F397" s="13"/>
      <x:c r="G397" s="13"/>
      <x:c r="H397" s="77"/>
      <x:c r="I397" s="77"/>
      <x:c r="J397" s="78" t="str">
        <x:f>IF(H397="","",N(H397)-N(I397))</x:f>
      </x:c>
      <x:c r="K397" s="13"/>
      <x:c r="L397" s="13"/>
      <x:c r="M397" s="13"/>
      <x:c r="N397" s="13"/>
    </x:row>
    <x:row r="398">
      <x:c r="A398" s="13"/>
      <x:c r="B398" s="14"/>
      <x:c r="C398" s="13"/>
      <x:c r="D398" s="76" t="str">
        <x:f>IF(C398="","",XLOOKUP(C398,'Lists &amp; COA'!$A$47:$A$145,'Lists &amp; COA'!$B$47:$B$145,"Customer not found"))</x:f>
      </x:c>
      <x:c r="E398" s="13"/>
      <x:c r="F398" s="13"/>
      <x:c r="G398" s="13"/>
      <x:c r="H398" s="77"/>
      <x:c r="I398" s="77"/>
      <x:c r="J398" s="78" t="str">
        <x:f>IF(H398="","",N(H398)-N(I398))</x:f>
      </x:c>
      <x:c r="K398" s="13"/>
      <x:c r="L398" s="13"/>
      <x:c r="M398" s="13"/>
      <x:c r="N398" s="13"/>
    </x:row>
    <x:row r="399">
      <x:c r="A399" s="13"/>
      <x:c r="B399" s="14"/>
      <x:c r="C399" s="13"/>
      <x:c r="D399" s="76" t="str">
        <x:f>IF(C399="","",XLOOKUP(C399,'Lists &amp; COA'!$A$47:$A$145,'Lists &amp; COA'!$B$47:$B$145,"Customer not found"))</x:f>
      </x:c>
      <x:c r="E399" s="13"/>
      <x:c r="F399" s="13"/>
      <x:c r="G399" s="13"/>
      <x:c r="H399" s="77"/>
      <x:c r="I399" s="77"/>
      <x:c r="J399" s="78" t="str">
        <x:f>IF(H399="","",N(H399)-N(I399))</x:f>
      </x:c>
      <x:c r="K399" s="13"/>
      <x:c r="L399" s="13"/>
      <x:c r="M399" s="13"/>
      <x:c r="N399" s="13"/>
    </x:row>
    <x:row r="400">
      <x:c r="A400" s="13"/>
      <x:c r="B400" s="14"/>
      <x:c r="C400" s="13"/>
      <x:c r="D400" s="76" t="str">
        <x:f>IF(C400="","",XLOOKUP(C400,'Lists &amp; COA'!$A$47:$A$145,'Lists &amp; COA'!$B$47:$B$145,"Customer not found"))</x:f>
      </x:c>
      <x:c r="E400" s="13"/>
      <x:c r="F400" s="13"/>
      <x:c r="G400" s="13"/>
      <x:c r="H400" s="77"/>
      <x:c r="I400" s="77"/>
      <x:c r="J400" s="78" t="str">
        <x:f>IF(H400="","",N(H400)-N(I400))</x:f>
      </x:c>
      <x:c r="K400" s="13"/>
      <x:c r="L400" s="13"/>
      <x:c r="M400" s="13"/>
      <x:c r="N400" s="13"/>
    </x:row>
    <x:row r="401">
      <x:c r="A401" s="13"/>
      <x:c r="B401" s="14"/>
      <x:c r="C401" s="13"/>
      <x:c r="D401" s="76" t="str">
        <x:f>IF(C401="","",XLOOKUP(C401,'Lists &amp; COA'!$A$47:$A$145,'Lists &amp; COA'!$B$47:$B$145,"Customer not found"))</x:f>
      </x:c>
      <x:c r="E401" s="13"/>
      <x:c r="F401" s="13"/>
      <x:c r="G401" s="13"/>
      <x:c r="H401" s="77"/>
      <x:c r="I401" s="77"/>
      <x:c r="J401" s="78" t="str">
        <x:f>IF(H401="","",N(H401)-N(I401))</x:f>
      </x:c>
      <x:c r="K401" s="13"/>
      <x:c r="L401" s="13"/>
      <x:c r="M401" s="13"/>
      <x:c r="N401" s="13"/>
    </x:row>
    <x:row r="402">
      <x:c r="A402" s="13"/>
      <x:c r="B402" s="14"/>
      <x:c r="C402" s="13"/>
      <x:c r="D402" s="76" t="str">
        <x:f>IF(C402="","",XLOOKUP(C402,'Lists &amp; COA'!$A$47:$A$145,'Lists &amp; COA'!$B$47:$B$145,"Customer not found"))</x:f>
      </x:c>
      <x:c r="E402" s="13"/>
      <x:c r="F402" s="13"/>
      <x:c r="G402" s="13"/>
      <x:c r="H402" s="77"/>
      <x:c r="I402" s="77"/>
      <x:c r="J402" s="78" t="str">
        <x:f>IF(H402="","",N(H402)-N(I402))</x:f>
      </x:c>
      <x:c r="K402" s="13"/>
      <x:c r="L402" s="13"/>
      <x:c r="M402" s="13"/>
      <x:c r="N402" s="13"/>
    </x:row>
    <x:row r="403">
      <x:c r="A403" s="13"/>
      <x:c r="B403" s="14"/>
      <x:c r="C403" s="13"/>
      <x:c r="D403" s="76" t="str">
        <x:f>IF(C403="","",XLOOKUP(C403,'Lists &amp; COA'!$A$47:$A$145,'Lists &amp; COA'!$B$47:$B$145,"Customer not found"))</x:f>
      </x:c>
      <x:c r="E403" s="13"/>
      <x:c r="F403" s="13"/>
      <x:c r="G403" s="13"/>
      <x:c r="H403" s="77"/>
      <x:c r="I403" s="77"/>
      <x:c r="J403" s="78" t="str">
        <x:f>IF(H403="","",N(H403)-N(I403))</x:f>
      </x:c>
      <x:c r="K403" s="13"/>
      <x:c r="L403" s="13"/>
      <x:c r="M403" s="13"/>
      <x:c r="N403" s="13"/>
    </x:row>
    <x:row r="404">
      <x:c r="A404" s="13"/>
      <x:c r="B404" s="14"/>
      <x:c r="C404" s="13"/>
      <x:c r="D404" s="76" t="str">
        <x:f>IF(C404="","",XLOOKUP(C404,'Lists &amp; COA'!$A$47:$A$145,'Lists &amp; COA'!$B$47:$B$145,"Customer not found"))</x:f>
      </x:c>
      <x:c r="E404" s="13"/>
      <x:c r="F404" s="13"/>
      <x:c r="G404" s="13"/>
      <x:c r="H404" s="77"/>
      <x:c r="I404" s="77"/>
      <x:c r="J404" s="78" t="str">
        <x:f>IF(H404="","",N(H404)-N(I404))</x:f>
      </x:c>
      <x:c r="K404" s="13"/>
      <x:c r="L404" s="13"/>
      <x:c r="M404" s="13"/>
      <x:c r="N404" s="13"/>
    </x:row>
    <x:row r="405">
      <x:c r="A405" s="13"/>
      <x:c r="B405" s="14"/>
      <x:c r="C405" s="13"/>
      <x:c r="D405" s="76" t="str">
        <x:f>IF(C405="","",XLOOKUP(C405,'Lists &amp; COA'!$A$47:$A$145,'Lists &amp; COA'!$B$47:$B$145,"Customer not found"))</x:f>
      </x:c>
      <x:c r="E405" s="13"/>
      <x:c r="F405" s="13"/>
      <x:c r="G405" s="13"/>
      <x:c r="H405" s="77"/>
      <x:c r="I405" s="77"/>
      <x:c r="J405" s="78" t="str">
        <x:f>IF(H405="","",N(H405)-N(I405))</x:f>
      </x:c>
      <x:c r="K405" s="13"/>
      <x:c r="L405" s="13"/>
      <x:c r="M405" s="13"/>
      <x:c r="N405" s="13"/>
    </x:row>
    <x:row r="406">
      <x:c r="A406" s="13"/>
      <x:c r="B406" s="14"/>
      <x:c r="C406" s="13"/>
      <x:c r="D406" s="76" t="str">
        <x:f>IF(C406="","",XLOOKUP(C406,'Lists &amp; COA'!$A$47:$A$145,'Lists &amp; COA'!$B$47:$B$145,"Customer not found"))</x:f>
      </x:c>
      <x:c r="E406" s="13"/>
      <x:c r="F406" s="13"/>
      <x:c r="G406" s="13"/>
      <x:c r="H406" s="77"/>
      <x:c r="I406" s="77"/>
      <x:c r="J406" s="78" t="str">
        <x:f>IF(H406="","",N(H406)-N(I406))</x:f>
      </x:c>
      <x:c r="K406" s="13"/>
      <x:c r="L406" s="13"/>
      <x:c r="M406" s="13"/>
      <x:c r="N406" s="13"/>
    </x:row>
    <x:row r="407">
      <x:c r="A407" s="13"/>
      <x:c r="B407" s="14"/>
      <x:c r="C407" s="13"/>
      <x:c r="D407" s="76" t="str">
        <x:f>IF(C407="","",XLOOKUP(C407,'Lists &amp; COA'!$A$47:$A$145,'Lists &amp; COA'!$B$47:$B$145,"Customer not found"))</x:f>
      </x:c>
      <x:c r="E407" s="13"/>
      <x:c r="F407" s="13"/>
      <x:c r="G407" s="13"/>
      <x:c r="H407" s="77"/>
      <x:c r="I407" s="77"/>
      <x:c r="J407" s="78" t="str">
        <x:f>IF(H407="","",N(H407)-N(I407))</x:f>
      </x:c>
      <x:c r="K407" s="13"/>
      <x:c r="L407" s="13"/>
      <x:c r="M407" s="13"/>
      <x:c r="N407" s="13"/>
    </x:row>
    <x:row r="408">
      <x:c r="A408" s="13"/>
      <x:c r="B408" s="14"/>
      <x:c r="C408" s="13"/>
      <x:c r="D408" s="76" t="str">
        <x:f>IF(C408="","",XLOOKUP(C408,'Lists &amp; COA'!$A$47:$A$145,'Lists &amp; COA'!$B$47:$B$145,"Customer not found"))</x:f>
      </x:c>
      <x:c r="E408" s="13"/>
      <x:c r="F408" s="13"/>
      <x:c r="G408" s="13"/>
      <x:c r="H408" s="77"/>
      <x:c r="I408" s="77"/>
      <x:c r="J408" s="78" t="str">
        <x:f>IF(H408="","",N(H408)-N(I408))</x:f>
      </x:c>
      <x:c r="K408" s="13"/>
      <x:c r="L408" s="13"/>
      <x:c r="M408" s="13"/>
      <x:c r="N408" s="13"/>
    </x:row>
    <x:row r="409">
      <x:c r="A409" s="13"/>
      <x:c r="B409" s="14"/>
      <x:c r="C409" s="13"/>
      <x:c r="D409" s="76" t="str">
        <x:f>IF(C409="","",XLOOKUP(C409,'Lists &amp; COA'!$A$47:$A$145,'Lists &amp; COA'!$B$47:$B$145,"Customer not found"))</x:f>
      </x:c>
      <x:c r="E409" s="13"/>
      <x:c r="F409" s="13"/>
      <x:c r="G409" s="13"/>
      <x:c r="H409" s="77"/>
      <x:c r="I409" s="77"/>
      <x:c r="J409" s="78" t="str">
        <x:f>IF(H409="","",N(H409)-N(I409))</x:f>
      </x:c>
      <x:c r="K409" s="13"/>
      <x:c r="L409" s="13"/>
      <x:c r="M409" s="13"/>
      <x:c r="N409" s="13"/>
    </x:row>
    <x:row r="410">
      <x:c r="A410" s="13"/>
      <x:c r="B410" s="14"/>
      <x:c r="C410" s="13"/>
      <x:c r="D410" s="76" t="str">
        <x:f>IF(C410="","",XLOOKUP(C410,'Lists &amp; COA'!$A$47:$A$145,'Lists &amp; COA'!$B$47:$B$145,"Customer not found"))</x:f>
      </x:c>
      <x:c r="E410" s="13"/>
      <x:c r="F410" s="13"/>
      <x:c r="G410" s="13"/>
      <x:c r="H410" s="77"/>
      <x:c r="I410" s="77"/>
      <x:c r="J410" s="78" t="str">
        <x:f>IF(H410="","",N(H410)-N(I410))</x:f>
      </x:c>
      <x:c r="K410" s="13"/>
      <x:c r="L410" s="13"/>
      <x:c r="M410" s="13"/>
      <x:c r="N410" s="13"/>
    </x:row>
    <x:row r="411">
      <x:c r="A411" s="13"/>
      <x:c r="B411" s="14"/>
      <x:c r="C411" s="13"/>
      <x:c r="D411" s="76" t="str">
        <x:f>IF(C411="","",XLOOKUP(C411,'Lists &amp; COA'!$A$47:$A$145,'Lists &amp; COA'!$B$47:$B$145,"Customer not found"))</x:f>
      </x:c>
      <x:c r="E411" s="13"/>
      <x:c r="F411" s="13"/>
      <x:c r="G411" s="13"/>
      <x:c r="H411" s="77"/>
      <x:c r="I411" s="77"/>
      <x:c r="J411" s="78" t="str">
        <x:f>IF(H411="","",N(H411)-N(I411))</x:f>
      </x:c>
      <x:c r="K411" s="13"/>
      <x:c r="L411" s="13"/>
      <x:c r="M411" s="13"/>
      <x:c r="N411" s="13"/>
    </x:row>
    <x:row r="412">
      <x:c r="A412" s="13"/>
      <x:c r="B412" s="14"/>
      <x:c r="C412" s="13"/>
      <x:c r="D412" s="76" t="str">
        <x:f>IF(C412="","",XLOOKUP(C412,'Lists &amp; COA'!$A$47:$A$145,'Lists &amp; COA'!$B$47:$B$145,"Customer not found"))</x:f>
      </x:c>
      <x:c r="E412" s="13"/>
      <x:c r="F412" s="13"/>
      <x:c r="G412" s="13"/>
      <x:c r="H412" s="77"/>
      <x:c r="I412" s="77"/>
      <x:c r="J412" s="78" t="str">
        <x:f>IF(H412="","",N(H412)-N(I412))</x:f>
      </x:c>
      <x:c r="K412" s="13"/>
      <x:c r="L412" s="13"/>
      <x:c r="M412" s="13"/>
      <x:c r="N412" s="13"/>
    </x:row>
    <x:row r="413">
      <x:c r="A413" s="13"/>
      <x:c r="B413" s="14"/>
      <x:c r="C413" s="13"/>
      <x:c r="D413" s="76" t="str">
        <x:f>IF(C413="","",XLOOKUP(C413,'Lists &amp; COA'!$A$47:$A$145,'Lists &amp; COA'!$B$47:$B$145,"Customer not found"))</x:f>
      </x:c>
      <x:c r="E413" s="13"/>
      <x:c r="F413" s="13"/>
      <x:c r="G413" s="13"/>
      <x:c r="H413" s="77"/>
      <x:c r="I413" s="77"/>
      <x:c r="J413" s="78" t="str">
        <x:f>IF(H413="","",N(H413)-N(I413))</x:f>
      </x:c>
      <x:c r="K413" s="13"/>
      <x:c r="L413" s="13"/>
      <x:c r="M413" s="13"/>
      <x:c r="N413" s="13"/>
    </x:row>
    <x:row r="414">
      <x:c r="A414" s="13"/>
      <x:c r="B414" s="14"/>
      <x:c r="C414" s="13"/>
      <x:c r="D414" s="76" t="str">
        <x:f>IF(C414="","",XLOOKUP(C414,'Lists &amp; COA'!$A$47:$A$145,'Lists &amp; COA'!$B$47:$B$145,"Customer not found"))</x:f>
      </x:c>
      <x:c r="E414" s="13"/>
      <x:c r="F414" s="13"/>
      <x:c r="G414" s="13"/>
      <x:c r="H414" s="77"/>
      <x:c r="I414" s="77"/>
      <x:c r="J414" s="78" t="str">
        <x:f>IF(H414="","",N(H414)-N(I414))</x:f>
      </x:c>
      <x:c r="K414" s="13"/>
      <x:c r="L414" s="13"/>
      <x:c r="M414" s="13"/>
      <x:c r="N414" s="13"/>
    </x:row>
    <x:row r="415">
      <x:c r="A415" s="13"/>
      <x:c r="B415" s="14"/>
      <x:c r="C415" s="13"/>
      <x:c r="D415" s="76" t="str">
        <x:f>IF(C415="","",XLOOKUP(C415,'Lists &amp; COA'!$A$47:$A$145,'Lists &amp; COA'!$B$47:$B$145,"Customer not found"))</x:f>
      </x:c>
      <x:c r="E415" s="13"/>
      <x:c r="F415" s="13"/>
      <x:c r="G415" s="13"/>
      <x:c r="H415" s="77"/>
      <x:c r="I415" s="77"/>
      <x:c r="J415" s="78" t="str">
        <x:f>IF(H415="","",N(H415)-N(I415))</x:f>
      </x:c>
      <x:c r="K415" s="13"/>
      <x:c r="L415" s="13"/>
      <x:c r="M415" s="13"/>
      <x:c r="N415" s="13"/>
    </x:row>
    <x:row r="416">
      <x:c r="A416" s="13"/>
      <x:c r="B416" s="14"/>
      <x:c r="C416" s="13"/>
      <x:c r="D416" s="76" t="str">
        <x:f>IF(C416="","",XLOOKUP(C416,'Lists &amp; COA'!$A$47:$A$145,'Lists &amp; COA'!$B$47:$B$145,"Customer not found"))</x:f>
      </x:c>
      <x:c r="E416" s="13"/>
      <x:c r="F416" s="13"/>
      <x:c r="G416" s="13"/>
      <x:c r="H416" s="77"/>
      <x:c r="I416" s="77"/>
      <x:c r="J416" s="78" t="str">
        <x:f>IF(H416="","",N(H416)-N(I416))</x:f>
      </x:c>
      <x:c r="K416" s="13"/>
      <x:c r="L416" s="13"/>
      <x:c r="M416" s="13"/>
      <x:c r="N416" s="13"/>
    </x:row>
    <x:row r="417">
      <x:c r="A417" s="13"/>
      <x:c r="B417" s="14"/>
      <x:c r="C417" s="13"/>
      <x:c r="D417" s="76" t="str">
        <x:f>IF(C417="","",XLOOKUP(C417,'Lists &amp; COA'!$A$47:$A$145,'Lists &amp; COA'!$B$47:$B$145,"Customer not found"))</x:f>
      </x:c>
      <x:c r="E417" s="13"/>
      <x:c r="F417" s="13"/>
      <x:c r="G417" s="13"/>
      <x:c r="H417" s="77"/>
      <x:c r="I417" s="77"/>
      <x:c r="J417" s="78" t="str">
        <x:f>IF(H417="","",N(H417)-N(I417))</x:f>
      </x:c>
      <x:c r="K417" s="13"/>
      <x:c r="L417" s="13"/>
      <x:c r="M417" s="13"/>
      <x:c r="N417" s="13"/>
    </x:row>
    <x:row r="418">
      <x:c r="A418" s="13"/>
      <x:c r="B418" s="14"/>
      <x:c r="C418" s="13"/>
      <x:c r="D418" s="76" t="str">
        <x:f>IF(C418="","",XLOOKUP(C418,'Lists &amp; COA'!$A$47:$A$145,'Lists &amp; COA'!$B$47:$B$145,"Customer not found"))</x:f>
      </x:c>
      <x:c r="E418" s="13"/>
      <x:c r="F418" s="13"/>
      <x:c r="G418" s="13"/>
      <x:c r="H418" s="77"/>
      <x:c r="I418" s="77"/>
      <x:c r="J418" s="78" t="str">
        <x:f>IF(H418="","",N(H418)-N(I418))</x:f>
      </x:c>
      <x:c r="K418" s="13"/>
      <x:c r="L418" s="13"/>
      <x:c r="M418" s="13"/>
      <x:c r="N418" s="13"/>
    </x:row>
    <x:row r="419">
      <x:c r="A419" s="13"/>
      <x:c r="B419" s="14"/>
      <x:c r="C419" s="13"/>
      <x:c r="D419" s="76" t="str">
        <x:f>IF(C419="","",XLOOKUP(C419,'Lists &amp; COA'!$A$47:$A$145,'Lists &amp; COA'!$B$47:$B$145,"Customer not found"))</x:f>
      </x:c>
      <x:c r="E419" s="13"/>
      <x:c r="F419" s="13"/>
      <x:c r="G419" s="13"/>
      <x:c r="H419" s="77"/>
      <x:c r="I419" s="77"/>
      <x:c r="J419" s="78" t="str">
        <x:f>IF(H419="","",N(H419)-N(I419))</x:f>
      </x:c>
      <x:c r="K419" s="13"/>
      <x:c r="L419" s="13"/>
      <x:c r="M419" s="13"/>
      <x:c r="N419" s="13"/>
    </x:row>
    <x:row r="420">
      <x:c r="A420" s="13"/>
      <x:c r="B420" s="14"/>
      <x:c r="C420" s="13"/>
      <x:c r="D420" s="76" t="str">
        <x:f>IF(C420="","",XLOOKUP(C420,'Lists &amp; COA'!$A$47:$A$145,'Lists &amp; COA'!$B$47:$B$145,"Customer not found"))</x:f>
      </x:c>
      <x:c r="E420" s="13"/>
      <x:c r="F420" s="13"/>
      <x:c r="G420" s="13"/>
      <x:c r="H420" s="77"/>
      <x:c r="I420" s="77"/>
      <x:c r="J420" s="78" t="str">
        <x:f>IF(H420="","",N(H420)-N(I420))</x:f>
      </x:c>
      <x:c r="K420" s="13"/>
      <x:c r="L420" s="13"/>
      <x:c r="M420" s="13"/>
      <x:c r="N420" s="13"/>
    </x:row>
    <x:row r="421">
      <x:c r="A421" s="13"/>
      <x:c r="B421" s="14"/>
      <x:c r="C421" s="13"/>
      <x:c r="D421" s="76" t="str">
        <x:f>IF(C421="","",XLOOKUP(C421,'Lists &amp; COA'!$A$47:$A$145,'Lists &amp; COA'!$B$47:$B$145,"Customer not found"))</x:f>
      </x:c>
      <x:c r="E421" s="13"/>
      <x:c r="F421" s="13"/>
      <x:c r="G421" s="13"/>
      <x:c r="H421" s="77"/>
      <x:c r="I421" s="77"/>
      <x:c r="J421" s="78" t="str">
        <x:f>IF(H421="","",N(H421)-N(I421))</x:f>
      </x:c>
      <x:c r="K421" s="13"/>
      <x:c r="L421" s="13"/>
      <x:c r="M421" s="13"/>
      <x:c r="N421" s="13"/>
    </x:row>
    <x:row r="422">
      <x:c r="A422" s="13"/>
      <x:c r="B422" s="14"/>
      <x:c r="C422" s="13"/>
      <x:c r="D422" s="76" t="str">
        <x:f>IF(C422="","",XLOOKUP(C422,'Lists &amp; COA'!$A$47:$A$145,'Lists &amp; COA'!$B$47:$B$145,"Customer not found"))</x:f>
      </x:c>
      <x:c r="E422" s="13"/>
      <x:c r="F422" s="13"/>
      <x:c r="G422" s="13"/>
      <x:c r="H422" s="77"/>
      <x:c r="I422" s="77"/>
      <x:c r="J422" s="78" t="str">
        <x:f>IF(H422="","",N(H422)-N(I422))</x:f>
      </x:c>
      <x:c r="K422" s="13"/>
      <x:c r="L422" s="13"/>
      <x:c r="M422" s="13"/>
      <x:c r="N422" s="13"/>
    </x:row>
    <x:row r="423">
      <x:c r="A423" s="13"/>
      <x:c r="B423" s="14"/>
      <x:c r="C423" s="13"/>
      <x:c r="D423" s="76" t="str">
        <x:f>IF(C423="","",XLOOKUP(C423,'Lists &amp; COA'!$A$47:$A$145,'Lists &amp; COA'!$B$47:$B$145,"Customer not found"))</x:f>
      </x:c>
      <x:c r="E423" s="13"/>
      <x:c r="F423" s="13"/>
      <x:c r="G423" s="13"/>
      <x:c r="H423" s="77"/>
      <x:c r="I423" s="77"/>
      <x:c r="J423" s="78" t="str">
        <x:f>IF(H423="","",N(H423)-N(I423))</x:f>
      </x:c>
      <x:c r="K423" s="13"/>
      <x:c r="L423" s="13"/>
      <x:c r="M423" s="13"/>
      <x:c r="N423" s="13"/>
    </x:row>
    <x:row r="424">
      <x:c r="A424" s="13"/>
      <x:c r="B424" s="14"/>
      <x:c r="C424" s="13"/>
      <x:c r="D424" s="76" t="str">
        <x:f>IF(C424="","",XLOOKUP(C424,'Lists &amp; COA'!$A$47:$A$145,'Lists &amp; COA'!$B$47:$B$145,"Customer not found"))</x:f>
      </x:c>
      <x:c r="E424" s="13"/>
      <x:c r="F424" s="13"/>
      <x:c r="G424" s="13"/>
      <x:c r="H424" s="77"/>
      <x:c r="I424" s="77"/>
      <x:c r="J424" s="78" t="str">
        <x:f>IF(H424="","",N(H424)-N(I424))</x:f>
      </x:c>
      <x:c r="K424" s="13"/>
      <x:c r="L424" s="13"/>
      <x:c r="M424" s="13"/>
      <x:c r="N424" s="13"/>
    </x:row>
    <x:row r="425">
      <x:c r="A425" s="13"/>
      <x:c r="B425" s="14"/>
      <x:c r="C425" s="13"/>
      <x:c r="D425" s="76" t="str">
        <x:f>IF(C425="","",XLOOKUP(C425,'Lists &amp; COA'!$A$47:$A$145,'Lists &amp; COA'!$B$47:$B$145,"Customer not found"))</x:f>
      </x:c>
      <x:c r="E425" s="13"/>
      <x:c r="F425" s="13"/>
      <x:c r="G425" s="13"/>
      <x:c r="H425" s="77"/>
      <x:c r="I425" s="77"/>
      <x:c r="J425" s="78" t="str">
        <x:f>IF(H425="","",N(H425)-N(I425))</x:f>
      </x:c>
      <x:c r="K425" s="13"/>
      <x:c r="L425" s="13"/>
      <x:c r="M425" s="13"/>
      <x:c r="N425" s="13"/>
    </x:row>
    <x:row r="426">
      <x:c r="A426" s="13"/>
      <x:c r="B426" s="14"/>
      <x:c r="C426" s="13"/>
      <x:c r="D426" s="76" t="str">
        <x:f>IF(C426="","",XLOOKUP(C426,'Lists &amp; COA'!$A$47:$A$145,'Lists &amp; COA'!$B$47:$B$145,"Customer not found"))</x:f>
      </x:c>
      <x:c r="E426" s="13"/>
      <x:c r="F426" s="13"/>
      <x:c r="G426" s="13"/>
      <x:c r="H426" s="77"/>
      <x:c r="I426" s="77"/>
      <x:c r="J426" s="78" t="str">
        <x:f>IF(H426="","",N(H426)-N(I426))</x:f>
      </x:c>
      <x:c r="K426" s="13"/>
      <x:c r="L426" s="13"/>
      <x:c r="M426" s="13"/>
      <x:c r="N426" s="13"/>
    </x:row>
    <x:row r="427">
      <x:c r="A427" s="13"/>
      <x:c r="B427" s="14"/>
      <x:c r="C427" s="13"/>
      <x:c r="D427" s="76" t="str">
        <x:f>IF(C427="","",XLOOKUP(C427,'Lists &amp; COA'!$A$47:$A$145,'Lists &amp; COA'!$B$47:$B$145,"Customer not found"))</x:f>
      </x:c>
      <x:c r="E427" s="13"/>
      <x:c r="F427" s="13"/>
      <x:c r="G427" s="13"/>
      <x:c r="H427" s="77"/>
      <x:c r="I427" s="77"/>
      <x:c r="J427" s="78" t="str">
        <x:f>IF(H427="","",N(H427)-N(I427))</x:f>
      </x:c>
      <x:c r="K427" s="13"/>
      <x:c r="L427" s="13"/>
      <x:c r="M427" s="13"/>
      <x:c r="N427" s="13"/>
    </x:row>
    <x:row r="428">
      <x:c r="A428" s="13"/>
      <x:c r="B428" s="14"/>
      <x:c r="C428" s="13"/>
      <x:c r="D428" s="76" t="str">
        <x:f>IF(C428="","",XLOOKUP(C428,'Lists &amp; COA'!$A$47:$A$145,'Lists &amp; COA'!$B$47:$B$145,"Customer not found"))</x:f>
      </x:c>
      <x:c r="E428" s="13"/>
      <x:c r="F428" s="13"/>
      <x:c r="G428" s="13"/>
      <x:c r="H428" s="77"/>
      <x:c r="I428" s="77"/>
      <x:c r="J428" s="78" t="str">
        <x:f>IF(H428="","",N(H428)-N(I428))</x:f>
      </x:c>
      <x:c r="K428" s="13"/>
      <x:c r="L428" s="13"/>
      <x:c r="M428" s="13"/>
      <x:c r="N428" s="13"/>
    </x:row>
    <x:row r="429">
      <x:c r="A429" s="13"/>
      <x:c r="B429" s="14"/>
      <x:c r="C429" s="13"/>
      <x:c r="D429" s="76" t="str">
        <x:f>IF(C429="","",XLOOKUP(C429,'Lists &amp; COA'!$A$47:$A$145,'Lists &amp; COA'!$B$47:$B$145,"Customer not found"))</x:f>
      </x:c>
      <x:c r="E429" s="13"/>
      <x:c r="F429" s="13"/>
      <x:c r="G429" s="13"/>
      <x:c r="H429" s="77"/>
      <x:c r="I429" s="77"/>
      <x:c r="J429" s="78" t="str">
        <x:f>IF(H429="","",N(H429)-N(I429))</x:f>
      </x:c>
      <x:c r="K429" s="13"/>
      <x:c r="L429" s="13"/>
      <x:c r="M429" s="13"/>
      <x:c r="N429" s="13"/>
    </x:row>
    <x:row r="430">
      <x:c r="A430" s="13"/>
      <x:c r="B430" s="14"/>
      <x:c r="C430" s="13"/>
      <x:c r="D430" s="76" t="str">
        <x:f>IF(C430="","",XLOOKUP(C430,'Lists &amp; COA'!$A$47:$A$145,'Lists &amp; COA'!$B$47:$B$145,"Customer not found"))</x:f>
      </x:c>
      <x:c r="E430" s="13"/>
      <x:c r="F430" s="13"/>
      <x:c r="G430" s="13"/>
      <x:c r="H430" s="77"/>
      <x:c r="I430" s="77"/>
      <x:c r="J430" s="78" t="str">
        <x:f>IF(H430="","",N(H430)-N(I430))</x:f>
      </x:c>
      <x:c r="K430" s="13"/>
      <x:c r="L430" s="13"/>
      <x:c r="M430" s="13"/>
      <x:c r="N430" s="13"/>
    </x:row>
    <x:row r="431">
      <x:c r="A431" s="13"/>
      <x:c r="B431" s="14"/>
      <x:c r="C431" s="13"/>
      <x:c r="D431" s="76" t="str">
        <x:f>IF(C431="","",XLOOKUP(C431,'Lists &amp; COA'!$A$47:$A$145,'Lists &amp; COA'!$B$47:$B$145,"Customer not found"))</x:f>
      </x:c>
      <x:c r="E431" s="13"/>
      <x:c r="F431" s="13"/>
      <x:c r="G431" s="13"/>
      <x:c r="H431" s="77"/>
      <x:c r="I431" s="77"/>
      <x:c r="J431" s="78" t="str">
        <x:f>IF(H431="","",N(H431)-N(I431))</x:f>
      </x:c>
      <x:c r="K431" s="13"/>
      <x:c r="L431" s="13"/>
      <x:c r="M431" s="13"/>
      <x:c r="N431" s="13"/>
    </x:row>
    <x:row r="432">
      <x:c r="A432" s="13"/>
      <x:c r="B432" s="14"/>
      <x:c r="C432" s="13"/>
      <x:c r="D432" s="76" t="str">
        <x:f>IF(C432="","",XLOOKUP(C432,'Lists &amp; COA'!$A$47:$A$145,'Lists &amp; COA'!$B$47:$B$145,"Customer not found"))</x:f>
      </x:c>
      <x:c r="E432" s="13"/>
      <x:c r="F432" s="13"/>
      <x:c r="G432" s="13"/>
      <x:c r="H432" s="77"/>
      <x:c r="I432" s="77"/>
      <x:c r="J432" s="78" t="str">
        <x:f>IF(H432="","",N(H432)-N(I432))</x:f>
      </x:c>
      <x:c r="K432" s="13"/>
      <x:c r="L432" s="13"/>
      <x:c r="M432" s="13"/>
      <x:c r="N432" s="13"/>
    </x:row>
    <x:row r="433">
      <x:c r="A433" s="13"/>
      <x:c r="B433" s="14"/>
      <x:c r="C433" s="13"/>
      <x:c r="D433" s="76" t="str">
        <x:f>IF(C433="","",XLOOKUP(C433,'Lists &amp; COA'!$A$47:$A$145,'Lists &amp; COA'!$B$47:$B$145,"Customer not found"))</x:f>
      </x:c>
      <x:c r="E433" s="13"/>
      <x:c r="F433" s="13"/>
      <x:c r="G433" s="13"/>
      <x:c r="H433" s="77"/>
      <x:c r="I433" s="77"/>
      <x:c r="J433" s="78" t="str">
        <x:f>IF(H433="","",N(H433)-N(I433))</x:f>
      </x:c>
      <x:c r="K433" s="13"/>
      <x:c r="L433" s="13"/>
      <x:c r="M433" s="13"/>
      <x:c r="N433" s="13"/>
    </x:row>
    <x:row r="434">
      <x:c r="A434" s="13"/>
      <x:c r="B434" s="14"/>
      <x:c r="C434" s="13"/>
      <x:c r="D434" s="76" t="str">
        <x:f>IF(C434="","",XLOOKUP(C434,'Lists &amp; COA'!$A$47:$A$145,'Lists &amp; COA'!$B$47:$B$145,"Customer not found"))</x:f>
      </x:c>
      <x:c r="E434" s="13"/>
      <x:c r="F434" s="13"/>
      <x:c r="G434" s="13"/>
      <x:c r="H434" s="77"/>
      <x:c r="I434" s="77"/>
      <x:c r="J434" s="78" t="str">
        <x:f>IF(H434="","",N(H434)-N(I434))</x:f>
      </x:c>
      <x:c r="K434" s="13"/>
      <x:c r="L434" s="13"/>
      <x:c r="M434" s="13"/>
      <x:c r="N434" s="13"/>
    </x:row>
    <x:row r="435">
      <x:c r="A435" s="13"/>
      <x:c r="B435" s="14"/>
      <x:c r="C435" s="13"/>
      <x:c r="D435" s="76" t="str">
        <x:f>IF(C435="","",XLOOKUP(C435,'Lists &amp; COA'!$A$47:$A$145,'Lists &amp; COA'!$B$47:$B$145,"Customer not found"))</x:f>
      </x:c>
      <x:c r="E435" s="13"/>
      <x:c r="F435" s="13"/>
      <x:c r="G435" s="13"/>
      <x:c r="H435" s="77"/>
      <x:c r="I435" s="77"/>
      <x:c r="J435" s="78" t="str">
        <x:f>IF(H435="","",N(H435)-N(I435))</x:f>
      </x:c>
      <x:c r="K435" s="13"/>
      <x:c r="L435" s="13"/>
      <x:c r="M435" s="13"/>
      <x:c r="N435" s="13"/>
    </x:row>
    <x:row r="436">
      <x:c r="A436" s="13"/>
      <x:c r="B436" s="14"/>
      <x:c r="C436" s="13"/>
      <x:c r="D436" s="76" t="str">
        <x:f>IF(C436="","",XLOOKUP(C436,'Lists &amp; COA'!$A$47:$A$145,'Lists &amp; COA'!$B$47:$B$145,"Customer not found"))</x:f>
      </x:c>
      <x:c r="E436" s="13"/>
      <x:c r="F436" s="13"/>
      <x:c r="G436" s="13"/>
      <x:c r="H436" s="77"/>
      <x:c r="I436" s="77"/>
      <x:c r="J436" s="78" t="str">
        <x:f>IF(H436="","",N(H436)-N(I436))</x:f>
      </x:c>
      <x:c r="K436" s="13"/>
      <x:c r="L436" s="13"/>
      <x:c r="M436" s="13"/>
      <x:c r="N436" s="13"/>
    </x:row>
    <x:row r="437">
      <x:c r="A437" s="13"/>
      <x:c r="B437" s="14"/>
      <x:c r="C437" s="13"/>
      <x:c r="D437" s="76" t="str">
        <x:f>IF(C437="","",XLOOKUP(C437,'Lists &amp; COA'!$A$47:$A$145,'Lists &amp; COA'!$B$47:$B$145,"Customer not found"))</x:f>
      </x:c>
      <x:c r="E437" s="13"/>
      <x:c r="F437" s="13"/>
      <x:c r="G437" s="13"/>
      <x:c r="H437" s="77"/>
      <x:c r="I437" s="77"/>
      <x:c r="J437" s="78" t="str">
        <x:f>IF(H437="","",N(H437)-N(I437))</x:f>
      </x:c>
      <x:c r="K437" s="13"/>
      <x:c r="L437" s="13"/>
      <x:c r="M437" s="13"/>
      <x:c r="N437" s="13"/>
    </x:row>
    <x:row r="438">
      <x:c r="A438" s="13"/>
      <x:c r="B438" s="14"/>
      <x:c r="C438" s="13"/>
      <x:c r="D438" s="76" t="str">
        <x:f>IF(C438="","",XLOOKUP(C438,'Lists &amp; COA'!$A$47:$A$145,'Lists &amp; COA'!$B$47:$B$145,"Customer not found"))</x:f>
      </x:c>
      <x:c r="E438" s="13"/>
      <x:c r="F438" s="13"/>
      <x:c r="G438" s="13"/>
      <x:c r="H438" s="77"/>
      <x:c r="I438" s="77"/>
      <x:c r="J438" s="78" t="str">
        <x:f>IF(H438="","",N(H438)-N(I438))</x:f>
      </x:c>
      <x:c r="K438" s="13"/>
      <x:c r="L438" s="13"/>
      <x:c r="M438" s="13"/>
      <x:c r="N438" s="13"/>
    </x:row>
    <x:row r="439">
      <x:c r="A439" s="13"/>
      <x:c r="B439" s="14"/>
      <x:c r="C439" s="13"/>
      <x:c r="D439" s="76" t="str">
        <x:f>IF(C439="","",XLOOKUP(C439,'Lists &amp; COA'!$A$47:$A$145,'Lists &amp; COA'!$B$47:$B$145,"Customer not found"))</x:f>
      </x:c>
      <x:c r="E439" s="13"/>
      <x:c r="F439" s="13"/>
      <x:c r="G439" s="13"/>
      <x:c r="H439" s="77"/>
      <x:c r="I439" s="77"/>
      <x:c r="J439" s="78" t="str">
        <x:f>IF(H439="","",N(H439)-N(I439))</x:f>
      </x:c>
      <x:c r="K439" s="13"/>
      <x:c r="L439" s="13"/>
      <x:c r="M439" s="13"/>
      <x:c r="N439" s="13"/>
    </x:row>
    <x:row r="440">
      <x:c r="A440" s="13"/>
      <x:c r="B440" s="14"/>
      <x:c r="C440" s="13"/>
      <x:c r="D440" s="76" t="str">
        <x:f>IF(C440="","",XLOOKUP(C440,'Lists &amp; COA'!$A$47:$A$145,'Lists &amp; COA'!$B$47:$B$145,"Customer not found"))</x:f>
      </x:c>
      <x:c r="E440" s="13"/>
      <x:c r="F440" s="13"/>
      <x:c r="G440" s="13"/>
      <x:c r="H440" s="77"/>
      <x:c r="I440" s="77"/>
      <x:c r="J440" s="78" t="str">
        <x:f>IF(H440="","",N(H440)-N(I440))</x:f>
      </x:c>
      <x:c r="K440" s="13"/>
      <x:c r="L440" s="13"/>
      <x:c r="M440" s="13"/>
      <x:c r="N440" s="13"/>
    </x:row>
    <x:row r="441">
      <x:c r="A441" s="13"/>
      <x:c r="B441" s="14"/>
      <x:c r="C441" s="13"/>
      <x:c r="D441" s="76" t="str">
        <x:f>IF(C441="","",XLOOKUP(C441,'Lists &amp; COA'!$A$47:$A$145,'Lists &amp; COA'!$B$47:$B$145,"Customer not found"))</x:f>
      </x:c>
      <x:c r="E441" s="13"/>
      <x:c r="F441" s="13"/>
      <x:c r="G441" s="13"/>
      <x:c r="H441" s="77"/>
      <x:c r="I441" s="77"/>
      <x:c r="J441" s="78" t="str">
        <x:f>IF(H441="","",N(H441)-N(I441))</x:f>
      </x:c>
      <x:c r="K441" s="13"/>
      <x:c r="L441" s="13"/>
      <x:c r="M441" s="13"/>
      <x:c r="N441" s="13"/>
    </x:row>
    <x:row r="442">
      <x:c r="A442" s="13"/>
      <x:c r="B442" s="14"/>
      <x:c r="C442" s="13"/>
      <x:c r="D442" s="76" t="str">
        <x:f>IF(C442="","",XLOOKUP(C442,'Lists &amp; COA'!$A$47:$A$145,'Lists &amp; COA'!$B$47:$B$145,"Customer not found"))</x:f>
      </x:c>
      <x:c r="E442" s="13"/>
      <x:c r="F442" s="13"/>
      <x:c r="G442" s="13"/>
      <x:c r="H442" s="77"/>
      <x:c r="I442" s="77"/>
      <x:c r="J442" s="78" t="str">
        <x:f>IF(H442="","",N(H442)-N(I442))</x:f>
      </x:c>
      <x:c r="K442" s="13"/>
      <x:c r="L442" s="13"/>
      <x:c r="M442" s="13"/>
      <x:c r="N442" s="13"/>
    </x:row>
    <x:row r="443">
      <x:c r="A443" s="13"/>
      <x:c r="B443" s="14"/>
      <x:c r="C443" s="13"/>
      <x:c r="D443" s="76" t="str">
        <x:f>IF(C443="","",XLOOKUP(C443,'Lists &amp; COA'!$A$47:$A$145,'Lists &amp; COA'!$B$47:$B$145,"Customer not found"))</x:f>
      </x:c>
      <x:c r="E443" s="13"/>
      <x:c r="F443" s="13"/>
      <x:c r="G443" s="13"/>
      <x:c r="H443" s="77"/>
      <x:c r="I443" s="77"/>
      <x:c r="J443" s="78" t="str">
        <x:f>IF(H443="","",N(H443)-N(I443))</x:f>
      </x:c>
      <x:c r="K443" s="13"/>
      <x:c r="L443" s="13"/>
      <x:c r="M443" s="13"/>
      <x:c r="N443" s="13"/>
    </x:row>
    <x:row r="444">
      <x:c r="A444" s="13"/>
      <x:c r="B444" s="14"/>
      <x:c r="C444" s="13"/>
      <x:c r="D444" s="76" t="str">
        <x:f>IF(C444="","",XLOOKUP(C444,'Lists &amp; COA'!$A$47:$A$145,'Lists &amp; COA'!$B$47:$B$145,"Customer not found"))</x:f>
      </x:c>
      <x:c r="E444" s="13"/>
      <x:c r="F444" s="13"/>
      <x:c r="G444" s="13"/>
      <x:c r="H444" s="77"/>
      <x:c r="I444" s="77"/>
      <x:c r="J444" s="78" t="str">
        <x:f>IF(H444="","",N(H444)-N(I444))</x:f>
      </x:c>
      <x:c r="K444" s="13"/>
      <x:c r="L444" s="13"/>
      <x:c r="M444" s="13"/>
      <x:c r="N444" s="13"/>
    </x:row>
    <x:row r="445">
      <x:c r="A445" s="13"/>
      <x:c r="B445" s="14"/>
      <x:c r="C445" s="13"/>
      <x:c r="D445" s="76" t="str">
        <x:f>IF(C445="","",XLOOKUP(C445,'Lists &amp; COA'!$A$47:$A$145,'Lists &amp; COA'!$B$47:$B$145,"Customer not found"))</x:f>
      </x:c>
      <x:c r="E445" s="13"/>
      <x:c r="F445" s="13"/>
      <x:c r="G445" s="13"/>
      <x:c r="H445" s="77"/>
      <x:c r="I445" s="77"/>
      <x:c r="J445" s="78" t="str">
        <x:f>IF(H445="","",N(H445)-N(I445))</x:f>
      </x:c>
      <x:c r="K445" s="13"/>
      <x:c r="L445" s="13"/>
      <x:c r="M445" s="13"/>
      <x:c r="N445" s="13"/>
    </x:row>
    <x:row r="446">
      <x:c r="A446" s="13"/>
      <x:c r="B446" s="14"/>
      <x:c r="C446" s="13"/>
      <x:c r="D446" s="76" t="str">
        <x:f>IF(C446="","",XLOOKUP(C446,'Lists &amp; COA'!$A$47:$A$145,'Lists &amp; COA'!$B$47:$B$145,"Customer not found"))</x:f>
      </x:c>
      <x:c r="E446" s="13"/>
      <x:c r="F446" s="13"/>
      <x:c r="G446" s="13"/>
      <x:c r="H446" s="77"/>
      <x:c r="I446" s="77"/>
      <x:c r="J446" s="78" t="str">
        <x:f>IF(H446="","",N(H446)-N(I446))</x:f>
      </x:c>
      <x:c r="K446" s="13"/>
      <x:c r="L446" s="13"/>
      <x:c r="M446" s="13"/>
      <x:c r="N446" s="13"/>
    </x:row>
    <x:row r="447">
      <x:c r="A447" s="13"/>
      <x:c r="B447" s="14"/>
      <x:c r="C447" s="13"/>
      <x:c r="D447" s="76" t="str">
        <x:f>IF(C447="","",XLOOKUP(C447,'Lists &amp; COA'!$A$47:$A$145,'Lists &amp; COA'!$B$47:$B$145,"Customer not found"))</x:f>
      </x:c>
      <x:c r="E447" s="13"/>
      <x:c r="F447" s="13"/>
      <x:c r="G447" s="13"/>
      <x:c r="H447" s="77"/>
      <x:c r="I447" s="77"/>
      <x:c r="J447" s="78" t="str">
        <x:f>IF(H447="","",N(H447)-N(I447))</x:f>
      </x:c>
      <x:c r="K447" s="13"/>
      <x:c r="L447" s="13"/>
      <x:c r="M447" s="13"/>
      <x:c r="N447" s="13"/>
    </x:row>
    <x:row r="448">
      <x:c r="A448" s="13"/>
      <x:c r="B448" s="14"/>
      <x:c r="C448" s="13"/>
      <x:c r="D448" s="76" t="str">
        <x:f>IF(C448="","",XLOOKUP(C448,'Lists &amp; COA'!$A$47:$A$145,'Lists &amp; COA'!$B$47:$B$145,"Customer not found"))</x:f>
      </x:c>
      <x:c r="E448" s="13"/>
      <x:c r="F448" s="13"/>
      <x:c r="G448" s="13"/>
      <x:c r="H448" s="77"/>
      <x:c r="I448" s="77"/>
      <x:c r="J448" s="78" t="str">
        <x:f>IF(H448="","",N(H448)-N(I448))</x:f>
      </x:c>
      <x:c r="K448" s="13"/>
      <x:c r="L448" s="13"/>
      <x:c r="M448" s="13"/>
      <x:c r="N448" s="13"/>
    </x:row>
    <x:row r="449">
      <x:c r="A449" s="13"/>
      <x:c r="B449" s="14"/>
      <x:c r="C449" s="13"/>
      <x:c r="D449" s="76" t="str">
        <x:f>IF(C449="","",XLOOKUP(C449,'Lists &amp; COA'!$A$47:$A$145,'Lists &amp; COA'!$B$47:$B$145,"Customer not found"))</x:f>
      </x:c>
      <x:c r="E449" s="13"/>
      <x:c r="F449" s="13"/>
      <x:c r="G449" s="13"/>
      <x:c r="H449" s="77"/>
      <x:c r="I449" s="77"/>
      <x:c r="J449" s="78" t="str">
        <x:f>IF(H449="","",N(H449)-N(I449))</x:f>
      </x:c>
      <x:c r="K449" s="13"/>
      <x:c r="L449" s="13"/>
      <x:c r="M449" s="13"/>
      <x:c r="N449" s="13"/>
    </x:row>
    <x:row r="450">
      <x:c r="A450" s="13"/>
      <x:c r="B450" s="14"/>
      <x:c r="C450" s="13"/>
      <x:c r="D450" s="76" t="str">
        <x:f>IF(C450="","",XLOOKUP(C450,'Lists &amp; COA'!$A$47:$A$145,'Lists &amp; COA'!$B$47:$B$145,"Customer not found"))</x:f>
      </x:c>
      <x:c r="E450" s="13"/>
      <x:c r="F450" s="13"/>
      <x:c r="G450" s="13"/>
      <x:c r="H450" s="77"/>
      <x:c r="I450" s="77"/>
      <x:c r="J450" s="78" t="str">
        <x:f>IF(H450="","",N(H450)-N(I450))</x:f>
      </x:c>
      <x:c r="K450" s="13"/>
      <x:c r="L450" s="13"/>
      <x:c r="M450" s="13"/>
      <x:c r="N450" s="13"/>
    </x:row>
    <x:row r="451">
      <x:c r="A451" s="13"/>
      <x:c r="B451" s="14"/>
      <x:c r="C451" s="13"/>
      <x:c r="D451" s="76" t="str">
        <x:f>IF(C451="","",XLOOKUP(C451,'Lists &amp; COA'!$A$47:$A$145,'Lists &amp; COA'!$B$47:$B$145,"Customer not found"))</x:f>
      </x:c>
      <x:c r="E451" s="13"/>
      <x:c r="F451" s="13"/>
      <x:c r="G451" s="13"/>
      <x:c r="H451" s="77"/>
      <x:c r="I451" s="77"/>
      <x:c r="J451" s="78" t="str">
        <x:f>IF(H451="","",N(H451)-N(I451))</x:f>
      </x:c>
      <x:c r="K451" s="13"/>
      <x:c r="L451" s="13"/>
      <x:c r="M451" s="13"/>
      <x:c r="N451" s="13"/>
    </x:row>
    <x:row r="452">
      <x:c r="A452" s="13"/>
      <x:c r="B452" s="14"/>
      <x:c r="C452" s="13"/>
      <x:c r="D452" s="76" t="str">
        <x:f>IF(C452="","",XLOOKUP(C452,'Lists &amp; COA'!$A$47:$A$145,'Lists &amp; COA'!$B$47:$B$145,"Customer not found"))</x:f>
      </x:c>
      <x:c r="E452" s="13"/>
      <x:c r="F452" s="13"/>
      <x:c r="G452" s="13"/>
      <x:c r="H452" s="77"/>
      <x:c r="I452" s="77"/>
      <x:c r="J452" s="78" t="str">
        <x:f>IF(H452="","",N(H452)-N(I452))</x:f>
      </x:c>
      <x:c r="K452" s="13"/>
      <x:c r="L452" s="13"/>
      <x:c r="M452" s="13"/>
      <x:c r="N452" s="13"/>
    </x:row>
    <x:row r="453">
      <x:c r="A453" s="13"/>
      <x:c r="B453" s="14"/>
      <x:c r="C453" s="13"/>
      <x:c r="D453" s="76" t="str">
        <x:f>IF(C453="","",XLOOKUP(C453,'Lists &amp; COA'!$A$47:$A$145,'Lists &amp; COA'!$B$47:$B$145,"Customer not found"))</x:f>
      </x:c>
      <x:c r="E453" s="13"/>
      <x:c r="F453" s="13"/>
      <x:c r="G453" s="13"/>
      <x:c r="H453" s="77"/>
      <x:c r="I453" s="77"/>
      <x:c r="J453" s="78" t="str">
        <x:f>IF(H453="","",N(H453)-N(I453))</x:f>
      </x:c>
      <x:c r="K453" s="13"/>
      <x:c r="L453" s="13"/>
      <x:c r="M453" s="13"/>
      <x:c r="N453" s="13"/>
    </x:row>
    <x:row r="454">
      <x:c r="A454" s="13"/>
      <x:c r="B454" s="14"/>
      <x:c r="C454" s="13"/>
      <x:c r="D454" s="76" t="str">
        <x:f>IF(C454="","",XLOOKUP(C454,'Lists &amp; COA'!$A$47:$A$145,'Lists &amp; COA'!$B$47:$B$145,"Customer not found"))</x:f>
      </x:c>
      <x:c r="E454" s="13"/>
      <x:c r="F454" s="13"/>
      <x:c r="G454" s="13"/>
      <x:c r="H454" s="77"/>
      <x:c r="I454" s="77"/>
      <x:c r="J454" s="78" t="str">
        <x:f>IF(H454="","",N(H454)-N(I454))</x:f>
      </x:c>
      <x:c r="K454" s="13"/>
      <x:c r="L454" s="13"/>
      <x:c r="M454" s="13"/>
      <x:c r="N454" s="13"/>
    </x:row>
    <x:row r="455">
      <x:c r="A455" s="13"/>
      <x:c r="B455" s="14"/>
      <x:c r="C455" s="13"/>
      <x:c r="D455" s="76" t="str">
        <x:f>IF(C455="","",XLOOKUP(C455,'Lists &amp; COA'!$A$47:$A$145,'Lists &amp; COA'!$B$47:$B$145,"Customer not found"))</x:f>
      </x:c>
      <x:c r="E455" s="13"/>
      <x:c r="F455" s="13"/>
      <x:c r="G455" s="13"/>
      <x:c r="H455" s="77"/>
      <x:c r="I455" s="77"/>
      <x:c r="J455" s="78" t="str">
        <x:f>IF(H455="","",N(H455)-N(I455))</x:f>
      </x:c>
      <x:c r="K455" s="13"/>
      <x:c r="L455" s="13"/>
      <x:c r="M455" s="13"/>
      <x:c r="N455" s="13"/>
    </x:row>
    <x:row r="456">
      <x:c r="A456" s="13"/>
      <x:c r="B456" s="14"/>
      <x:c r="C456" s="13"/>
      <x:c r="D456" s="76" t="str">
        <x:f>IF(C456="","",XLOOKUP(C456,'Lists &amp; COA'!$A$47:$A$145,'Lists &amp; COA'!$B$47:$B$145,"Customer not found"))</x:f>
      </x:c>
      <x:c r="E456" s="13"/>
      <x:c r="F456" s="13"/>
      <x:c r="G456" s="13"/>
      <x:c r="H456" s="77"/>
      <x:c r="I456" s="77"/>
      <x:c r="J456" s="78" t="str">
        <x:f>IF(H456="","",N(H456)-N(I456))</x:f>
      </x:c>
      <x:c r="K456" s="13"/>
      <x:c r="L456" s="13"/>
      <x:c r="M456" s="13"/>
      <x:c r="N456" s="13"/>
    </x:row>
    <x:row r="457">
      <x:c r="A457" s="13"/>
      <x:c r="B457" s="14"/>
      <x:c r="C457" s="13"/>
      <x:c r="D457" s="76" t="str">
        <x:f>IF(C457="","",XLOOKUP(C457,'Lists &amp; COA'!$A$47:$A$145,'Lists &amp; COA'!$B$47:$B$145,"Customer not found"))</x:f>
      </x:c>
      <x:c r="E457" s="13"/>
      <x:c r="F457" s="13"/>
      <x:c r="G457" s="13"/>
      <x:c r="H457" s="77"/>
      <x:c r="I457" s="77"/>
      <x:c r="J457" s="78" t="str">
        <x:f>IF(H457="","",N(H457)-N(I457))</x:f>
      </x:c>
      <x:c r="K457" s="13"/>
      <x:c r="L457" s="13"/>
      <x:c r="M457" s="13"/>
      <x:c r="N457" s="13"/>
    </x:row>
    <x:row r="458">
      <x:c r="A458" s="13"/>
      <x:c r="B458" s="14"/>
      <x:c r="C458" s="13"/>
      <x:c r="D458" s="76" t="str">
        <x:f>IF(C458="","",XLOOKUP(C458,'Lists &amp; COA'!$A$47:$A$145,'Lists &amp; COA'!$B$47:$B$145,"Customer not found"))</x:f>
      </x:c>
      <x:c r="E458" s="13"/>
      <x:c r="F458" s="13"/>
      <x:c r="G458" s="13"/>
      <x:c r="H458" s="77"/>
      <x:c r="I458" s="77"/>
      <x:c r="J458" s="78" t="str">
        <x:f>IF(H458="","",N(H458)-N(I458))</x:f>
      </x:c>
      <x:c r="K458" s="13"/>
      <x:c r="L458" s="13"/>
      <x:c r="M458" s="13"/>
      <x:c r="N458" s="13"/>
    </x:row>
    <x:row r="459">
      <x:c r="A459" s="13"/>
      <x:c r="B459" s="14"/>
      <x:c r="C459" s="13"/>
      <x:c r="D459" s="76" t="str">
        <x:f>IF(C459="","",XLOOKUP(C459,'Lists &amp; COA'!$A$47:$A$145,'Lists &amp; COA'!$B$47:$B$145,"Customer not found"))</x:f>
      </x:c>
      <x:c r="E459" s="13"/>
      <x:c r="F459" s="13"/>
      <x:c r="G459" s="13"/>
      <x:c r="H459" s="77"/>
      <x:c r="I459" s="77"/>
      <x:c r="J459" s="78" t="str">
        <x:f>IF(H459="","",N(H459)-N(I459))</x:f>
      </x:c>
      <x:c r="K459" s="13"/>
      <x:c r="L459" s="13"/>
      <x:c r="M459" s="13"/>
      <x:c r="N459" s="13"/>
    </x:row>
    <x:row r="460">
      <x:c r="A460" s="13"/>
      <x:c r="B460" s="14"/>
      <x:c r="C460" s="13"/>
      <x:c r="D460" s="76" t="str">
        <x:f>IF(C460="","",XLOOKUP(C460,'Lists &amp; COA'!$A$47:$A$145,'Lists &amp; COA'!$B$47:$B$145,"Customer not found"))</x:f>
      </x:c>
      <x:c r="E460" s="13"/>
      <x:c r="F460" s="13"/>
      <x:c r="G460" s="13"/>
      <x:c r="H460" s="77"/>
      <x:c r="I460" s="77"/>
      <x:c r="J460" s="78" t="str">
        <x:f>IF(H460="","",N(H460)-N(I460))</x:f>
      </x:c>
      <x:c r="K460" s="13"/>
      <x:c r="L460" s="13"/>
      <x:c r="M460" s="13"/>
      <x:c r="N460" s="13"/>
    </x:row>
    <x:row r="461">
      <x:c r="A461" s="13"/>
      <x:c r="B461" s="14"/>
      <x:c r="C461" s="13"/>
      <x:c r="D461" s="76" t="str">
        <x:f>IF(C461="","",XLOOKUP(C461,'Lists &amp; COA'!$A$47:$A$145,'Lists &amp; COA'!$B$47:$B$145,"Customer not found"))</x:f>
      </x:c>
      <x:c r="E461" s="13"/>
      <x:c r="F461" s="13"/>
      <x:c r="G461" s="13"/>
      <x:c r="H461" s="77"/>
      <x:c r="I461" s="77"/>
      <x:c r="J461" s="78" t="str">
        <x:f>IF(H461="","",N(H461)-N(I461))</x:f>
      </x:c>
      <x:c r="K461" s="13"/>
      <x:c r="L461" s="13"/>
      <x:c r="M461" s="13"/>
      <x:c r="N461" s="13"/>
    </x:row>
    <x:row r="462">
      <x:c r="A462" s="13"/>
      <x:c r="B462" s="14"/>
      <x:c r="C462" s="13"/>
      <x:c r="D462" s="76" t="str">
        <x:f>IF(C462="","",XLOOKUP(C462,'Lists &amp; COA'!$A$47:$A$145,'Lists &amp; COA'!$B$47:$B$145,"Customer not found"))</x:f>
      </x:c>
      <x:c r="E462" s="13"/>
      <x:c r="F462" s="13"/>
      <x:c r="G462" s="13"/>
      <x:c r="H462" s="77"/>
      <x:c r="I462" s="77"/>
      <x:c r="J462" s="78" t="str">
        <x:f>IF(H462="","",N(H462)-N(I462))</x:f>
      </x:c>
      <x:c r="K462" s="13"/>
      <x:c r="L462" s="13"/>
      <x:c r="M462" s="13"/>
      <x:c r="N462" s="13"/>
    </x:row>
    <x:row r="463">
      <x:c r="A463" s="13"/>
      <x:c r="B463" s="14"/>
      <x:c r="C463" s="13"/>
      <x:c r="D463" s="76" t="str">
        <x:f>IF(C463="","",XLOOKUP(C463,'Lists &amp; COA'!$A$47:$A$145,'Lists &amp; COA'!$B$47:$B$145,"Customer not found"))</x:f>
      </x:c>
      <x:c r="E463" s="13"/>
      <x:c r="F463" s="13"/>
      <x:c r="G463" s="13"/>
      <x:c r="H463" s="77"/>
      <x:c r="I463" s="77"/>
      <x:c r="J463" s="78" t="str">
        <x:f>IF(H463="","",N(H463)-N(I463))</x:f>
      </x:c>
      <x:c r="K463" s="13"/>
      <x:c r="L463" s="13"/>
      <x:c r="M463" s="13"/>
      <x:c r="N463" s="13"/>
    </x:row>
    <x:row r="464">
      <x:c r="A464" s="13"/>
      <x:c r="B464" s="14"/>
      <x:c r="C464" s="13"/>
      <x:c r="D464" s="76" t="str">
        <x:f>IF(C464="","",XLOOKUP(C464,'Lists &amp; COA'!$A$47:$A$145,'Lists &amp; COA'!$B$47:$B$145,"Customer not found"))</x:f>
      </x:c>
      <x:c r="E464" s="13"/>
      <x:c r="F464" s="13"/>
      <x:c r="G464" s="13"/>
      <x:c r="H464" s="77"/>
      <x:c r="I464" s="77"/>
      <x:c r="J464" s="78" t="str">
        <x:f>IF(H464="","",N(H464)-N(I464))</x:f>
      </x:c>
      <x:c r="K464" s="13"/>
      <x:c r="L464" s="13"/>
      <x:c r="M464" s="13"/>
      <x:c r="N464" s="13"/>
    </x:row>
    <x:row r="465">
      <x:c r="A465" s="13"/>
      <x:c r="B465" s="14"/>
      <x:c r="C465" s="13"/>
      <x:c r="D465" s="76" t="str">
        <x:f>IF(C465="","",XLOOKUP(C465,'Lists &amp; COA'!$A$47:$A$145,'Lists &amp; COA'!$B$47:$B$145,"Customer not found"))</x:f>
      </x:c>
      <x:c r="E465" s="13"/>
      <x:c r="F465" s="13"/>
      <x:c r="G465" s="13"/>
      <x:c r="H465" s="77"/>
      <x:c r="I465" s="77"/>
      <x:c r="J465" s="78" t="str">
        <x:f>IF(H465="","",N(H465)-N(I465))</x:f>
      </x:c>
      <x:c r="K465" s="13"/>
      <x:c r="L465" s="13"/>
      <x:c r="M465" s="13"/>
      <x:c r="N465" s="13"/>
    </x:row>
    <x:row r="466">
      <x:c r="A466" s="13"/>
      <x:c r="B466" s="14"/>
      <x:c r="C466" s="13"/>
      <x:c r="D466" s="76" t="str">
        <x:f>IF(C466="","",XLOOKUP(C466,'Lists &amp; COA'!$A$47:$A$145,'Lists &amp; COA'!$B$47:$B$145,"Customer not found"))</x:f>
      </x:c>
      <x:c r="E466" s="13"/>
      <x:c r="F466" s="13"/>
      <x:c r="G466" s="13"/>
      <x:c r="H466" s="77"/>
      <x:c r="I466" s="77"/>
      <x:c r="J466" s="78" t="str">
        <x:f>IF(H466="","",N(H466)-N(I466))</x:f>
      </x:c>
      <x:c r="K466" s="13"/>
      <x:c r="L466" s="13"/>
      <x:c r="M466" s="13"/>
      <x:c r="N466" s="13"/>
    </x:row>
    <x:row r="467">
      <x:c r="A467" s="13"/>
      <x:c r="B467" s="14"/>
      <x:c r="C467" s="13"/>
      <x:c r="D467" s="76" t="str">
        <x:f>IF(C467="","",XLOOKUP(C467,'Lists &amp; COA'!$A$47:$A$145,'Lists &amp; COA'!$B$47:$B$145,"Customer not found"))</x:f>
      </x:c>
      <x:c r="E467" s="13"/>
      <x:c r="F467" s="13"/>
      <x:c r="G467" s="13"/>
      <x:c r="H467" s="77"/>
      <x:c r="I467" s="77"/>
      <x:c r="J467" s="78" t="str">
        <x:f>IF(H467="","",N(H467)-N(I467))</x:f>
      </x:c>
      <x:c r="K467" s="13"/>
      <x:c r="L467" s="13"/>
      <x:c r="M467" s="13"/>
      <x:c r="N467" s="13"/>
    </x:row>
    <x:row r="468">
      <x:c r="A468" s="13"/>
      <x:c r="B468" s="14"/>
      <x:c r="C468" s="13"/>
      <x:c r="D468" s="76" t="str">
        <x:f>IF(C468="","",XLOOKUP(C468,'Lists &amp; COA'!$A$47:$A$145,'Lists &amp; COA'!$B$47:$B$145,"Customer not found"))</x:f>
      </x:c>
      <x:c r="E468" s="13"/>
      <x:c r="F468" s="13"/>
      <x:c r="G468" s="13"/>
      <x:c r="H468" s="77"/>
      <x:c r="I468" s="77"/>
      <x:c r="J468" s="78" t="str">
        <x:f>IF(H468="","",N(H468)-N(I468))</x:f>
      </x:c>
      <x:c r="K468" s="13"/>
      <x:c r="L468" s="13"/>
      <x:c r="M468" s="13"/>
      <x:c r="N468" s="13"/>
    </x:row>
    <x:row r="469">
      <x:c r="A469" s="13"/>
      <x:c r="B469" s="14"/>
      <x:c r="C469" s="13"/>
      <x:c r="D469" s="76" t="str">
        <x:f>IF(C469="","",XLOOKUP(C469,'Lists &amp; COA'!$A$47:$A$145,'Lists &amp; COA'!$B$47:$B$145,"Customer not found"))</x:f>
      </x:c>
      <x:c r="E469" s="13"/>
      <x:c r="F469" s="13"/>
      <x:c r="G469" s="13"/>
      <x:c r="H469" s="77"/>
      <x:c r="I469" s="77"/>
      <x:c r="J469" s="78" t="str">
        <x:f>IF(H469="","",N(H469)-N(I469))</x:f>
      </x:c>
      <x:c r="K469" s="13"/>
      <x:c r="L469" s="13"/>
      <x:c r="M469" s="13"/>
      <x:c r="N469" s="13"/>
    </x:row>
    <x:row r="470">
      <x:c r="A470" s="13"/>
      <x:c r="B470" s="14"/>
      <x:c r="C470" s="13"/>
      <x:c r="D470" s="76" t="str">
        <x:f>IF(C470="","",XLOOKUP(C470,'Lists &amp; COA'!$A$47:$A$145,'Lists &amp; COA'!$B$47:$B$145,"Customer not found"))</x:f>
      </x:c>
      <x:c r="E470" s="13"/>
      <x:c r="F470" s="13"/>
      <x:c r="G470" s="13"/>
      <x:c r="H470" s="77"/>
      <x:c r="I470" s="77"/>
      <x:c r="J470" s="78" t="str">
        <x:f>IF(H470="","",N(H470)-N(I470))</x:f>
      </x:c>
      <x:c r="K470" s="13"/>
      <x:c r="L470" s="13"/>
      <x:c r="M470" s="13"/>
      <x:c r="N470" s="13"/>
    </x:row>
    <x:row r="471">
      <x:c r="A471" s="13"/>
      <x:c r="B471" s="14"/>
      <x:c r="C471" s="13"/>
      <x:c r="D471" s="76" t="str">
        <x:f>IF(C471="","",XLOOKUP(C471,'Lists &amp; COA'!$A$47:$A$145,'Lists &amp; COA'!$B$47:$B$145,"Customer not found"))</x:f>
      </x:c>
      <x:c r="E471" s="13"/>
      <x:c r="F471" s="13"/>
      <x:c r="G471" s="13"/>
      <x:c r="H471" s="77"/>
      <x:c r="I471" s="77"/>
      <x:c r="J471" s="78" t="str">
        <x:f>IF(H471="","",N(H471)-N(I471))</x:f>
      </x:c>
      <x:c r="K471" s="13"/>
      <x:c r="L471" s="13"/>
      <x:c r="M471" s="13"/>
      <x:c r="N471" s="13"/>
    </x:row>
    <x:row r="472">
      <x:c r="A472" s="13"/>
      <x:c r="B472" s="14"/>
      <x:c r="C472" s="13"/>
      <x:c r="D472" s="76" t="str">
        <x:f>IF(C472="","",XLOOKUP(C472,'Lists &amp; COA'!$A$47:$A$145,'Lists &amp; COA'!$B$47:$B$145,"Customer not found"))</x:f>
      </x:c>
      <x:c r="E472" s="13"/>
      <x:c r="F472" s="13"/>
      <x:c r="G472" s="13"/>
      <x:c r="H472" s="77"/>
      <x:c r="I472" s="77"/>
      <x:c r="J472" s="78" t="str">
        <x:f>IF(H472="","",N(H472)-N(I472))</x:f>
      </x:c>
      <x:c r="K472" s="13"/>
      <x:c r="L472" s="13"/>
      <x:c r="M472" s="13"/>
      <x:c r="N472" s="13"/>
    </x:row>
    <x:row r="473">
      <x:c r="A473" s="13"/>
      <x:c r="B473" s="14"/>
      <x:c r="C473" s="13"/>
      <x:c r="D473" s="76" t="str">
        <x:f>IF(C473="","",XLOOKUP(C473,'Lists &amp; COA'!$A$47:$A$145,'Lists &amp; COA'!$B$47:$B$145,"Customer not found"))</x:f>
      </x:c>
      <x:c r="E473" s="13"/>
      <x:c r="F473" s="13"/>
      <x:c r="G473" s="13"/>
      <x:c r="H473" s="77"/>
      <x:c r="I473" s="77"/>
      <x:c r="J473" s="78" t="str">
        <x:f>IF(H473="","",N(H473)-N(I473))</x:f>
      </x:c>
      <x:c r="K473" s="13"/>
      <x:c r="L473" s="13"/>
      <x:c r="M473" s="13"/>
      <x:c r="N473" s="13"/>
    </x:row>
    <x:row r="474">
      <x:c r="A474" s="13"/>
      <x:c r="B474" s="14"/>
      <x:c r="C474" s="13"/>
      <x:c r="D474" s="76" t="str">
        <x:f>IF(C474="","",XLOOKUP(C474,'Lists &amp; COA'!$A$47:$A$145,'Lists &amp; COA'!$B$47:$B$145,"Customer not found"))</x:f>
      </x:c>
      <x:c r="E474" s="13"/>
      <x:c r="F474" s="13"/>
      <x:c r="G474" s="13"/>
      <x:c r="H474" s="77"/>
      <x:c r="I474" s="77"/>
      <x:c r="J474" s="78" t="str">
        <x:f>IF(H474="","",N(H474)-N(I474))</x:f>
      </x:c>
      <x:c r="K474" s="13"/>
      <x:c r="L474" s="13"/>
      <x:c r="M474" s="13"/>
      <x:c r="N474" s="13"/>
    </x:row>
    <x:row r="475">
      <x:c r="A475" s="13"/>
      <x:c r="B475" s="14"/>
      <x:c r="C475" s="13"/>
      <x:c r="D475" s="76" t="str">
        <x:f>IF(C475="","",XLOOKUP(C475,'Lists &amp; COA'!$A$47:$A$145,'Lists &amp; COA'!$B$47:$B$145,"Customer not found"))</x:f>
      </x:c>
      <x:c r="E475" s="13"/>
      <x:c r="F475" s="13"/>
      <x:c r="G475" s="13"/>
      <x:c r="H475" s="77"/>
      <x:c r="I475" s="77"/>
      <x:c r="J475" s="78" t="str">
        <x:f>IF(H475="","",N(H475)-N(I475))</x:f>
      </x:c>
      <x:c r="K475" s="13"/>
      <x:c r="L475" s="13"/>
      <x:c r="M475" s="13"/>
      <x:c r="N475" s="13"/>
    </x:row>
    <x:row r="476">
      <x:c r="A476" s="13"/>
      <x:c r="B476" s="14"/>
      <x:c r="C476" s="13"/>
      <x:c r="D476" s="76" t="str">
        <x:f>IF(C476="","",XLOOKUP(C476,'Lists &amp; COA'!$A$47:$A$145,'Lists &amp; COA'!$B$47:$B$145,"Customer not found"))</x:f>
      </x:c>
      <x:c r="E476" s="13"/>
      <x:c r="F476" s="13"/>
      <x:c r="G476" s="13"/>
      <x:c r="H476" s="77"/>
      <x:c r="I476" s="77"/>
      <x:c r="J476" s="78" t="str">
        <x:f>IF(H476="","",N(H476)-N(I476))</x:f>
      </x:c>
      <x:c r="K476" s="13"/>
      <x:c r="L476" s="13"/>
      <x:c r="M476" s="13"/>
      <x:c r="N476" s="13"/>
    </x:row>
    <x:row r="477">
      <x:c r="A477" s="13"/>
      <x:c r="B477" s="14"/>
      <x:c r="C477" s="13"/>
      <x:c r="D477" s="76" t="str">
        <x:f>IF(C477="","",XLOOKUP(C477,'Lists &amp; COA'!$A$47:$A$145,'Lists &amp; COA'!$B$47:$B$145,"Customer not found"))</x:f>
      </x:c>
      <x:c r="E477" s="13"/>
      <x:c r="F477" s="13"/>
      <x:c r="G477" s="13"/>
      <x:c r="H477" s="77"/>
      <x:c r="I477" s="77"/>
      <x:c r="J477" s="78" t="str">
        <x:f>IF(H477="","",N(H477)-N(I477))</x:f>
      </x:c>
      <x:c r="K477" s="13"/>
      <x:c r="L477" s="13"/>
      <x:c r="M477" s="13"/>
      <x:c r="N477" s="13"/>
    </x:row>
    <x:row r="478">
      <x:c r="A478" s="13"/>
      <x:c r="B478" s="14"/>
      <x:c r="C478" s="13"/>
      <x:c r="D478" s="76" t="str">
        <x:f>IF(C478="","",XLOOKUP(C478,'Lists &amp; COA'!$A$47:$A$145,'Lists &amp; COA'!$B$47:$B$145,"Customer not found"))</x:f>
      </x:c>
      <x:c r="E478" s="13"/>
      <x:c r="F478" s="13"/>
      <x:c r="G478" s="13"/>
      <x:c r="H478" s="77"/>
      <x:c r="I478" s="77"/>
      <x:c r="J478" s="78" t="str">
        <x:f>IF(H478="","",N(H478)-N(I478))</x:f>
      </x:c>
      <x:c r="K478" s="13"/>
      <x:c r="L478" s="13"/>
      <x:c r="M478" s="13"/>
      <x:c r="N478" s="13"/>
    </x:row>
    <x:row r="479">
      <x:c r="A479" s="13"/>
      <x:c r="B479" s="14"/>
      <x:c r="C479" s="13"/>
      <x:c r="D479" s="76" t="str">
        <x:f>IF(C479="","",XLOOKUP(C479,'Lists &amp; COA'!$A$47:$A$145,'Lists &amp; COA'!$B$47:$B$145,"Customer not found"))</x:f>
      </x:c>
      <x:c r="E479" s="13"/>
      <x:c r="F479" s="13"/>
      <x:c r="G479" s="13"/>
      <x:c r="H479" s="77"/>
      <x:c r="I479" s="77"/>
      <x:c r="J479" s="78" t="str">
        <x:f>IF(H479="","",N(H479)-N(I479))</x:f>
      </x:c>
      <x:c r="K479" s="13"/>
      <x:c r="L479" s="13"/>
      <x:c r="M479" s="13"/>
      <x:c r="N479" s="13"/>
    </x:row>
    <x:row r="480">
      <x:c r="A480" s="13"/>
      <x:c r="B480" s="14"/>
      <x:c r="C480" s="13"/>
      <x:c r="D480" s="76" t="str">
        <x:f>IF(C480="","",XLOOKUP(C480,'Lists &amp; COA'!$A$47:$A$145,'Lists &amp; COA'!$B$47:$B$145,"Customer not found"))</x:f>
      </x:c>
      <x:c r="E480" s="13"/>
      <x:c r="F480" s="13"/>
      <x:c r="G480" s="13"/>
      <x:c r="H480" s="77"/>
      <x:c r="I480" s="77"/>
      <x:c r="J480" s="78" t="str">
        <x:f>IF(H480="","",N(H480)-N(I480))</x:f>
      </x:c>
      <x:c r="K480" s="13"/>
      <x:c r="L480" s="13"/>
      <x:c r="M480" s="13"/>
      <x:c r="N480" s="13"/>
    </x:row>
    <x:row r="481">
      <x:c r="A481" s="13"/>
      <x:c r="B481" s="14"/>
      <x:c r="C481" s="13"/>
      <x:c r="D481" s="76" t="str">
        <x:f>IF(C481="","",XLOOKUP(C481,'Lists &amp; COA'!$A$47:$A$145,'Lists &amp; COA'!$B$47:$B$145,"Customer not found"))</x:f>
      </x:c>
      <x:c r="E481" s="13"/>
      <x:c r="F481" s="13"/>
      <x:c r="G481" s="13"/>
      <x:c r="H481" s="77"/>
      <x:c r="I481" s="77"/>
      <x:c r="J481" s="78" t="str">
        <x:f>IF(H481="","",N(H481)-N(I481))</x:f>
      </x:c>
      <x:c r="K481" s="13"/>
      <x:c r="L481" s="13"/>
      <x:c r="M481" s="13"/>
      <x:c r="N481" s="13"/>
    </x:row>
    <x:row r="482">
      <x:c r="A482" s="13"/>
      <x:c r="B482" s="14"/>
      <x:c r="C482" s="13"/>
      <x:c r="D482" s="76" t="str">
        <x:f>IF(C482="","",XLOOKUP(C482,'Lists &amp; COA'!$A$47:$A$145,'Lists &amp; COA'!$B$47:$B$145,"Customer not found"))</x:f>
      </x:c>
      <x:c r="E482" s="13"/>
      <x:c r="F482" s="13"/>
      <x:c r="G482" s="13"/>
      <x:c r="H482" s="77"/>
      <x:c r="I482" s="77"/>
      <x:c r="J482" s="78" t="str">
        <x:f>IF(H482="","",N(H482)-N(I482))</x:f>
      </x:c>
      <x:c r="K482" s="13"/>
      <x:c r="L482" s="13"/>
      <x:c r="M482" s="13"/>
      <x:c r="N482" s="13"/>
    </x:row>
    <x:row r="483">
      <x:c r="A483" s="13"/>
      <x:c r="B483" s="14"/>
      <x:c r="C483" s="13"/>
      <x:c r="D483" s="76" t="str">
        <x:f>IF(C483="","",XLOOKUP(C483,'Lists &amp; COA'!$A$47:$A$145,'Lists &amp; COA'!$B$47:$B$145,"Customer not found"))</x:f>
      </x:c>
      <x:c r="E483" s="13"/>
      <x:c r="F483" s="13"/>
      <x:c r="G483" s="13"/>
      <x:c r="H483" s="77"/>
      <x:c r="I483" s="77"/>
      <x:c r="J483" s="78" t="str">
        <x:f>IF(H483="","",N(H483)-N(I483))</x:f>
      </x:c>
      <x:c r="K483" s="13"/>
      <x:c r="L483" s="13"/>
      <x:c r="M483" s="13"/>
      <x:c r="N483" s="13"/>
    </x:row>
    <x:row r="484">
      <x:c r="A484" s="13"/>
      <x:c r="B484" s="14"/>
      <x:c r="C484" s="13"/>
      <x:c r="D484" s="76" t="str">
        <x:f>IF(C484="","",XLOOKUP(C484,'Lists &amp; COA'!$A$47:$A$145,'Lists &amp; COA'!$B$47:$B$145,"Customer not found"))</x:f>
      </x:c>
      <x:c r="E484" s="13"/>
      <x:c r="F484" s="13"/>
      <x:c r="G484" s="13"/>
      <x:c r="H484" s="77"/>
      <x:c r="I484" s="77"/>
      <x:c r="J484" s="78" t="str">
        <x:f>IF(H484="","",N(H484)-N(I484))</x:f>
      </x:c>
      <x:c r="K484" s="13"/>
      <x:c r="L484" s="13"/>
      <x:c r="M484" s="13"/>
      <x:c r="N484" s="13"/>
    </x:row>
    <x:row r="485">
      <x:c r="A485" s="13"/>
      <x:c r="B485" s="14"/>
      <x:c r="C485" s="13"/>
      <x:c r="D485" s="76" t="str">
        <x:f>IF(C485="","",XLOOKUP(C485,'Lists &amp; COA'!$A$47:$A$145,'Lists &amp; COA'!$B$47:$B$145,"Customer not found"))</x:f>
      </x:c>
      <x:c r="E485" s="13"/>
      <x:c r="F485" s="13"/>
      <x:c r="G485" s="13"/>
      <x:c r="H485" s="77"/>
      <x:c r="I485" s="77"/>
      <x:c r="J485" s="78" t="str">
        <x:f>IF(H485="","",N(H485)-N(I485))</x:f>
      </x:c>
      <x:c r="K485" s="13"/>
      <x:c r="L485" s="13"/>
      <x:c r="M485" s="13"/>
      <x:c r="N485" s="13"/>
    </x:row>
    <x:row r="486">
      <x:c r="A486" s="13"/>
      <x:c r="B486" s="14"/>
      <x:c r="C486" s="13"/>
      <x:c r="D486" s="76" t="str">
        <x:f>IF(C486="","",XLOOKUP(C486,'Lists &amp; COA'!$A$47:$A$145,'Lists &amp; COA'!$B$47:$B$145,"Customer not found"))</x:f>
      </x:c>
      <x:c r="E486" s="13"/>
      <x:c r="F486" s="13"/>
      <x:c r="G486" s="13"/>
      <x:c r="H486" s="77"/>
      <x:c r="I486" s="77"/>
      <x:c r="J486" s="78" t="str">
        <x:f>IF(H486="","",N(H486)-N(I486))</x:f>
      </x:c>
      <x:c r="K486" s="13"/>
      <x:c r="L486" s="13"/>
      <x:c r="M486" s="13"/>
      <x:c r="N486" s="13"/>
    </x:row>
    <x:row r="487">
      <x:c r="A487" s="13"/>
      <x:c r="B487" s="14"/>
      <x:c r="C487" s="13"/>
      <x:c r="D487" s="76" t="str">
        <x:f>IF(C487="","",XLOOKUP(C487,'Lists &amp; COA'!$A$47:$A$145,'Lists &amp; COA'!$B$47:$B$145,"Customer not found"))</x:f>
      </x:c>
      <x:c r="E487" s="13"/>
      <x:c r="F487" s="13"/>
      <x:c r="G487" s="13"/>
      <x:c r="H487" s="77"/>
      <x:c r="I487" s="77"/>
      <x:c r="J487" s="78" t="str">
        <x:f>IF(H487="","",N(H487)-N(I487))</x:f>
      </x:c>
      <x:c r="K487" s="13"/>
      <x:c r="L487" s="13"/>
      <x:c r="M487" s="13"/>
      <x:c r="N487" s="13"/>
    </x:row>
    <x:row r="488">
      <x:c r="A488" s="13"/>
      <x:c r="B488" s="14"/>
      <x:c r="C488" s="13"/>
      <x:c r="D488" s="76" t="str">
        <x:f>IF(C488="","",XLOOKUP(C488,'Lists &amp; COA'!$A$47:$A$145,'Lists &amp; COA'!$B$47:$B$145,"Customer not found"))</x:f>
      </x:c>
      <x:c r="E488" s="13"/>
      <x:c r="F488" s="13"/>
      <x:c r="G488" s="13"/>
      <x:c r="H488" s="77"/>
      <x:c r="I488" s="77"/>
      <x:c r="J488" s="78" t="str">
        <x:f>IF(H488="","",N(H488)-N(I488))</x:f>
      </x:c>
      <x:c r="K488" s="13"/>
      <x:c r="L488" s="13"/>
      <x:c r="M488" s="13"/>
      <x:c r="N488" s="13"/>
    </x:row>
    <x:row r="489">
      <x:c r="A489" s="13"/>
      <x:c r="B489" s="14"/>
      <x:c r="C489" s="13"/>
      <x:c r="D489" s="76" t="str">
        <x:f>IF(C489="","",XLOOKUP(C489,'Lists &amp; COA'!$A$47:$A$145,'Lists &amp; COA'!$B$47:$B$145,"Customer not found"))</x:f>
      </x:c>
      <x:c r="E489" s="13"/>
      <x:c r="F489" s="13"/>
      <x:c r="G489" s="13"/>
      <x:c r="H489" s="77"/>
      <x:c r="I489" s="77"/>
      <x:c r="J489" s="78" t="str">
        <x:f>IF(H489="","",N(H489)-N(I489))</x:f>
      </x:c>
      <x:c r="K489" s="13"/>
      <x:c r="L489" s="13"/>
      <x:c r="M489" s="13"/>
      <x:c r="N489" s="13"/>
    </x:row>
    <x:row r="490">
      <x:c r="A490" s="13"/>
      <x:c r="B490" s="14"/>
      <x:c r="C490" s="13"/>
      <x:c r="D490" s="76" t="str">
        <x:f>IF(C490="","",XLOOKUP(C490,'Lists &amp; COA'!$A$47:$A$145,'Lists &amp; COA'!$B$47:$B$145,"Customer not found"))</x:f>
      </x:c>
      <x:c r="E490" s="13"/>
      <x:c r="F490" s="13"/>
      <x:c r="G490" s="13"/>
      <x:c r="H490" s="77"/>
      <x:c r="I490" s="77"/>
      <x:c r="J490" s="78" t="str">
        <x:f>IF(H490="","",N(H490)-N(I490))</x:f>
      </x:c>
      <x:c r="K490" s="13"/>
      <x:c r="L490" s="13"/>
      <x:c r="M490" s="13"/>
      <x:c r="N490" s="13"/>
    </x:row>
    <x:row r="491">
      <x:c r="A491" s="13"/>
      <x:c r="B491" s="14"/>
      <x:c r="C491" s="13"/>
      <x:c r="D491" s="76" t="str">
        <x:f>IF(C491="","",XLOOKUP(C491,'Lists &amp; COA'!$A$47:$A$145,'Lists &amp; COA'!$B$47:$B$145,"Customer not found"))</x:f>
      </x:c>
      <x:c r="E491" s="13"/>
      <x:c r="F491" s="13"/>
      <x:c r="G491" s="13"/>
      <x:c r="H491" s="77"/>
      <x:c r="I491" s="77"/>
      <x:c r="J491" s="78" t="str">
        <x:f>IF(H491="","",N(H491)-N(I491))</x:f>
      </x:c>
      <x:c r="K491" s="13"/>
      <x:c r="L491" s="13"/>
      <x:c r="M491" s="13"/>
      <x:c r="N491" s="13"/>
    </x:row>
    <x:row r="492">
      <x:c r="A492" s="13"/>
      <x:c r="B492" s="14"/>
      <x:c r="C492" s="13"/>
      <x:c r="D492" s="76" t="str">
        <x:f>IF(C492="","",XLOOKUP(C492,'Lists &amp; COA'!$A$47:$A$145,'Lists &amp; COA'!$B$47:$B$145,"Customer not found"))</x:f>
      </x:c>
      <x:c r="E492" s="13"/>
      <x:c r="F492" s="13"/>
      <x:c r="G492" s="13"/>
      <x:c r="H492" s="77"/>
      <x:c r="I492" s="77"/>
      <x:c r="J492" s="78" t="str">
        <x:f>IF(H492="","",N(H492)-N(I492))</x:f>
      </x:c>
      <x:c r="K492" s="13"/>
      <x:c r="L492" s="13"/>
      <x:c r="M492" s="13"/>
      <x:c r="N492" s="13"/>
    </x:row>
    <x:row r="493">
      <x:c r="A493" s="13"/>
      <x:c r="B493" s="14"/>
      <x:c r="C493" s="13"/>
      <x:c r="D493" s="76" t="str">
        <x:f>IF(C493="","",XLOOKUP(C493,'Lists &amp; COA'!$A$47:$A$145,'Lists &amp; COA'!$B$47:$B$145,"Customer not found"))</x:f>
      </x:c>
      <x:c r="E493" s="13"/>
      <x:c r="F493" s="13"/>
      <x:c r="G493" s="13"/>
      <x:c r="H493" s="77"/>
      <x:c r="I493" s="77"/>
      <x:c r="J493" s="78" t="str">
        <x:f>IF(H493="","",N(H493)-N(I493))</x:f>
      </x:c>
      <x:c r="K493" s="13"/>
      <x:c r="L493" s="13"/>
      <x:c r="M493" s="13"/>
      <x:c r="N493" s="13"/>
    </x:row>
    <x:row r="494">
      <x:c r="A494" s="13"/>
      <x:c r="B494" s="14"/>
      <x:c r="C494" s="13"/>
      <x:c r="D494" s="76" t="str">
        <x:f>IF(C494="","",XLOOKUP(C494,'Lists &amp; COA'!$A$47:$A$145,'Lists &amp; COA'!$B$47:$B$145,"Customer not found"))</x:f>
      </x:c>
      <x:c r="E494" s="13"/>
      <x:c r="F494" s="13"/>
      <x:c r="G494" s="13"/>
      <x:c r="H494" s="77"/>
      <x:c r="I494" s="77"/>
      <x:c r="J494" s="78" t="str">
        <x:f>IF(H494="","",N(H494)-N(I494))</x:f>
      </x:c>
      <x:c r="K494" s="13"/>
      <x:c r="L494" s="13"/>
      <x:c r="M494" s="13"/>
      <x:c r="N494" s="13"/>
    </x:row>
    <x:row r="495">
      <x:c r="A495" s="13"/>
      <x:c r="B495" s="14"/>
      <x:c r="C495" s="13"/>
      <x:c r="D495" s="76" t="str">
        <x:f>IF(C495="","",XLOOKUP(C495,'Lists &amp; COA'!$A$47:$A$145,'Lists &amp; COA'!$B$47:$B$145,"Customer not found"))</x:f>
      </x:c>
      <x:c r="E495" s="13"/>
      <x:c r="F495" s="13"/>
      <x:c r="G495" s="13"/>
      <x:c r="H495" s="77"/>
      <x:c r="I495" s="77"/>
      <x:c r="J495" s="78" t="str">
        <x:f>IF(H495="","",N(H495)-N(I495))</x:f>
      </x:c>
      <x:c r="K495" s="13"/>
      <x:c r="L495" s="13"/>
      <x:c r="M495" s="13"/>
      <x:c r="N495" s="13"/>
    </x:row>
    <x:row r="496">
      <x:c r="A496" s="13"/>
      <x:c r="B496" s="14"/>
      <x:c r="C496" s="13"/>
      <x:c r="D496" s="76" t="str">
        <x:f>IF(C496="","",XLOOKUP(C496,'Lists &amp; COA'!$A$47:$A$145,'Lists &amp; COA'!$B$47:$B$145,"Customer not found"))</x:f>
      </x:c>
      <x:c r="E496" s="13"/>
      <x:c r="F496" s="13"/>
      <x:c r="G496" s="13"/>
      <x:c r="H496" s="77"/>
      <x:c r="I496" s="77"/>
      <x:c r="J496" s="78" t="str">
        <x:f>IF(H496="","",N(H496)-N(I496))</x:f>
      </x:c>
      <x:c r="K496" s="13"/>
      <x:c r="L496" s="13"/>
      <x:c r="M496" s="13"/>
      <x:c r="N496" s="13"/>
    </x:row>
    <x:row r="497">
      <x:c r="A497" s="13"/>
      <x:c r="B497" s="14"/>
      <x:c r="C497" s="13"/>
      <x:c r="D497" s="76" t="str">
        <x:f>IF(C497="","",XLOOKUP(C497,'Lists &amp; COA'!$A$47:$A$145,'Lists &amp; COA'!$B$47:$B$145,"Customer not found"))</x:f>
      </x:c>
      <x:c r="E497" s="13"/>
      <x:c r="F497" s="13"/>
      <x:c r="G497" s="13"/>
      <x:c r="H497" s="77"/>
      <x:c r="I497" s="77"/>
      <x:c r="J497" s="78" t="str">
        <x:f>IF(H497="","",N(H497)-N(I497))</x:f>
      </x:c>
      <x:c r="K497" s="13"/>
      <x:c r="L497" s="13"/>
      <x:c r="M497" s="13"/>
      <x:c r="N497" s="13"/>
    </x:row>
    <x:row r="498">
      <x:c r="A498" s="13"/>
      <x:c r="B498" s="14"/>
      <x:c r="C498" s="13"/>
      <x:c r="D498" s="76" t="str">
        <x:f>IF(C498="","",XLOOKUP(C498,'Lists &amp; COA'!$A$47:$A$145,'Lists &amp; COA'!$B$47:$B$145,"Customer not found"))</x:f>
      </x:c>
      <x:c r="E498" s="13"/>
      <x:c r="F498" s="13"/>
      <x:c r="G498" s="13"/>
      <x:c r="H498" s="77"/>
      <x:c r="I498" s="77"/>
      <x:c r="J498" s="78" t="str">
        <x:f>IF(H498="","",N(H498)-N(I498))</x:f>
      </x:c>
      <x:c r="K498" s="13"/>
      <x:c r="L498" s="13"/>
      <x:c r="M498" s="13"/>
      <x:c r="N498" s="13"/>
    </x:row>
    <x:row r="499">
      <x:c r="A499" s="13"/>
      <x:c r="B499" s="14"/>
      <x:c r="C499" s="13"/>
      <x:c r="D499" s="76" t="str">
        <x:f>IF(C499="","",XLOOKUP(C499,'Lists &amp; COA'!$A$47:$A$145,'Lists &amp; COA'!$B$47:$B$145,"Customer not found"))</x:f>
      </x:c>
      <x:c r="E499" s="13"/>
      <x:c r="F499" s="13"/>
      <x:c r="G499" s="13"/>
      <x:c r="H499" s="77"/>
      <x:c r="I499" s="77"/>
      <x:c r="J499" s="78" t="str">
        <x:f>IF(H499="","",N(H499)-N(I499))</x:f>
      </x:c>
      <x:c r="K499" s="13"/>
      <x:c r="L499" s="13"/>
      <x:c r="M499" s="13"/>
      <x:c r="N499" s="13"/>
    </x:row>
    <x:row r="500">
      <x:c r="A500" s="13"/>
      <x:c r="B500" s="14"/>
      <x:c r="C500" s="13"/>
      <x:c r="D500" s="76" t="str">
        <x:f>IF(C500="","",XLOOKUP(C500,'Lists &amp; COA'!$A$47:$A$145,'Lists &amp; COA'!$B$47:$B$145,"Customer not found"))</x:f>
      </x:c>
      <x:c r="E500" s="13"/>
      <x:c r="F500" s="13"/>
      <x:c r="G500" s="13"/>
      <x:c r="H500" s="77"/>
      <x:c r="I500" s="77"/>
      <x:c r="J500" s="78" t="str">
        <x:f>IF(H500="","",N(H500)-N(I500))</x:f>
      </x:c>
      <x:c r="K500" s="13"/>
      <x:c r="L500" s="13"/>
      <x:c r="M500" s="13"/>
      <x:c r="N500" s="13"/>
    </x:row>
    <x:row r="501">
      <x:c r="A501" s="13"/>
      <x:c r="B501" s="14"/>
      <x:c r="C501" s="13"/>
      <x:c r="D501" s="76" t="str">
        <x:f>IF(C501="","",XLOOKUP(C501,'Lists &amp; COA'!$A$47:$A$145,'Lists &amp; COA'!$B$47:$B$145,"Customer not found"))</x:f>
      </x:c>
      <x:c r="E501" s="13"/>
      <x:c r="F501" s="13"/>
      <x:c r="G501" s="13"/>
      <x:c r="H501" s="77"/>
      <x:c r="I501" s="77"/>
      <x:c r="J501" s="78" t="str">
        <x:f>IF(H501="","",N(H501)-N(I501))</x:f>
      </x:c>
      <x:c r="K501" s="13"/>
      <x:c r="L501" s="13"/>
      <x:c r="M501" s="13"/>
      <x:c r="N501" s="13"/>
    </x:row>
    <x:row r="502">
      <x:c r="A502" s="13"/>
      <x:c r="B502" s="14"/>
      <x:c r="C502" s="13"/>
      <x:c r="D502" s="76" t="str">
        <x:f>IF(C502="","",XLOOKUP(C502,'Lists &amp; COA'!$A$47:$A$145,'Lists &amp; COA'!$B$47:$B$145,"Customer not found"))</x:f>
      </x:c>
      <x:c r="E502" s="13"/>
      <x:c r="F502" s="13"/>
      <x:c r="G502" s="13"/>
      <x:c r="H502" s="77"/>
      <x:c r="I502" s="77"/>
      <x:c r="J502" s="78" t="str">
        <x:f>IF(H502="","",N(H502)-N(I502))</x:f>
      </x:c>
      <x:c r="K502" s="13"/>
      <x:c r="L502" s="13"/>
      <x:c r="M502" s="13"/>
      <x:c r="N502" s="13"/>
    </x:row>
    <x:row r="503">
      <x:c r="A503" s="13"/>
      <x:c r="B503" s="14"/>
      <x:c r="C503" s="13"/>
      <x:c r="D503" s="76" t="str">
        <x:f>IF(C503="","",XLOOKUP(C503,'Lists &amp; COA'!$A$47:$A$145,'Lists &amp; COA'!$B$47:$B$145,"Customer not found"))</x:f>
      </x:c>
      <x:c r="E503" s="13"/>
      <x:c r="F503" s="13"/>
      <x:c r="G503" s="13"/>
      <x:c r="H503" s="77"/>
      <x:c r="I503" s="77"/>
      <x:c r="J503" s="78" t="str">
        <x:f>IF(H503="","",N(H503)-N(I503))</x:f>
      </x:c>
      <x:c r="K503" s="13"/>
      <x:c r="L503" s="13"/>
      <x:c r="M503" s="13"/>
      <x:c r="N503" s="13"/>
    </x:row>
    <x:row r="504">
      <x:c r="A504" s="13"/>
      <x:c r="B504" s="14"/>
      <x:c r="C504" s="13"/>
      <x:c r="D504" s="76" t="str">
        <x:f>IF(C504="","",XLOOKUP(C504,'Lists &amp; COA'!$A$47:$A$145,'Lists &amp; COA'!$B$47:$B$145,"Customer not found"))</x:f>
      </x:c>
      <x:c r="E504" s="13"/>
      <x:c r="F504" s="13"/>
      <x:c r="G504" s="13"/>
      <x:c r="H504" s="77"/>
      <x:c r="I504" s="77"/>
      <x:c r="J504" s="78" t="str">
        <x:f>IF(H504="","",N(H504)-N(I504))</x:f>
      </x:c>
      <x:c r="K504" s="13"/>
      <x:c r="L504" s="13"/>
      <x:c r="M504" s="13"/>
      <x:c r="N504" s="13"/>
    </x:row>
    <x:row r="505">
      <x:c r="A505" s="13"/>
      <x:c r="B505" s="14"/>
      <x:c r="C505" s="13"/>
      <x:c r="D505" s="76" t="str">
        <x:f>IF(C505="","",XLOOKUP(C505,'Lists &amp; COA'!$A$47:$A$145,'Lists &amp; COA'!$B$47:$B$145,"Customer not found"))</x:f>
      </x:c>
      <x:c r="E505" s="13"/>
      <x:c r="F505" s="13"/>
      <x:c r="G505" s="13"/>
      <x:c r="H505" s="77"/>
      <x:c r="I505" s="77"/>
      <x:c r="J505" s="78" t="str">
        <x:f>IF(H505="","",N(H505)-N(I505))</x:f>
      </x:c>
      <x:c r="K505" s="13"/>
      <x:c r="L505" s="13"/>
      <x:c r="M505" s="13"/>
      <x:c r="N505" s="13"/>
    </x:row>
    <x:row r="506">
      <x:c r="A506" s="13"/>
      <x:c r="B506" s="14"/>
      <x:c r="C506" s="13"/>
      <x:c r="D506" s="76" t="str">
        <x:f>IF(C506="","",XLOOKUP(C506,'Lists &amp; COA'!$A$47:$A$145,'Lists &amp; COA'!$B$47:$B$145,"Customer not found"))</x:f>
      </x:c>
      <x:c r="E506" s="13"/>
      <x:c r="F506" s="13"/>
      <x:c r="G506" s="13"/>
      <x:c r="H506" s="77"/>
      <x:c r="I506" s="77"/>
      <x:c r="J506" s="78" t="str">
        <x:f>IF(H506="","",N(H506)-N(I506))</x:f>
      </x:c>
      <x:c r="K506" s="13"/>
      <x:c r="L506" s="13"/>
      <x:c r="M506" s="13"/>
      <x:c r="N506" s="13"/>
    </x:row>
  </x:sheetData>
  <x:mergeCells>
    <x:mergeCell ref="A1:N2"/>
    <x:mergeCell ref="A3:N3"/>
  </x:mergeCells>
  <x:dataValidations count="4">
    <x:dataValidation type="list" sqref="F7:F506">
      <x:formula1>"ACH,Credit Card,Check,Cash,Wire,Payment Processor,Other"</x:formula1>
    </x:dataValidation>
    <x:dataValidation type="list" sqref="K7:K506">
      <x:formula1>'Lists &amp; COA'!$E$6:$E$25</x:formula1>
    </x:dataValidation>
    <x:dataValidation type="list" sqref="L7:L506">
      <x:formula1>"Yes,No,Review"</x:formula1>
    </x:dataValidation>
    <x:dataValidation type="list" sqref="M7:M506">
      <x:formula1>"Not Reviewed,In Progress,Waiting for Client,Ready to Update,Updated in QBO,Verified"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b5c693e4176641f4"/>
  </x:tableParts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5" hidden="0" customWidth="1"/>
    <x:col min="3" max="3" width="28" hidden="0" customWidth="1"/>
    <x:col min="4" max="4" width="13" hidden="0" customWidth="1"/>
    <x:col min="5" max="5" width="13" hidden="0" customWidth="1"/>
    <x:col min="6" max="6" width="24" hidden="0" customWidth="1"/>
    <x:col min="7" max="7" width="16" hidden="0" customWidth="1"/>
    <x:col min="8" max="8" width="20" hidden="0" customWidth="1"/>
    <x:col min="9" max="9" width="18" hidden="0" customWidth="1"/>
    <x:col min="10" max="10" width="18" hidden="0" customWidth="1"/>
    <x:col min="11" max="11" width="14" hidden="0" customWidth="1"/>
    <x:col min="12" max="12" width="15" hidden="0" customWidth="1"/>
    <x:col min="13" max="13" width="13" hidden="0" customWidth="1"/>
    <x:col min="14" max="14" width="17" hidden="0" customWidth="1"/>
    <x:col min="15" max="15" width="18" hidden="0" customWidth="1"/>
    <x:col min="16" max="16" width="34" hidden="0" customWidth="1"/>
  </x:cols>
  <x:sheetData>
    <x:row r="1" ht="24" customHeight="1">
      <x:c r="A1" s="4" t="str">
        <x:v>ACCOUNTS PAYABLE — BILL, DUE DATE &amp; AGING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</x:row>
    <x:row r="6">
      <x:c r="A6" s="59" t="str">
        <x:v>Bill #</x:v>
      </x:c>
      <x:c r="B6" s="60" t="str">
        <x:v>Vendor ID</x:v>
      </x:c>
      <x:c r="C6" s="60" t="str">
        <x:v>Vendor Name (VLOOKUP)</x:v>
      </x:c>
      <x:c r="D6" s="60" t="str">
        <x:v>Bill Date</x:v>
      </x:c>
      <x:c r="E6" s="60" t="str">
        <x:v>Due Date</x:v>
      </x:c>
      <x:c r="F6" s="60" t="str">
        <x:v>Category</x:v>
      </x:c>
      <x:c r="G6" s="60" t="str">
        <x:v>Original Amount</x:v>
      </x:c>
      <x:c r="H6" s="60" t="str">
        <x:v>Payments Made (SUMIFS)</x:v>
      </x:c>
      <x:c r="I6" s="60" t="str">
        <x:v>Credits / Adjustments</x:v>
      </x:c>
      <x:c r="J6" s="60" t="str">
        <x:v>Outstanding Balance</x:v>
      </x:c>
      <x:c r="K6" s="60" t="str">
        <x:v>Days Overdue</x:v>
      </x:c>
      <x:c r="L6" s="60" t="str">
        <x:v>Aging Bucket</x:v>
      </x:c>
      <x:c r="M6" s="60" t="str">
        <x:v>Status</x:v>
      </x:c>
      <x:c r="N6" s="60" t="str">
        <x:v>Approval Status</x:v>
      </x:c>
      <x:c r="O6" s="60" t="str">
        <x:v>QBO Status</x:v>
      </x:c>
      <x:c r="P6" s="61" t="str">
        <x:v>Notes</x:v>
      </x:c>
    </x:row>
    <x:row r="7">
      <x:c r="A7" s="13" t="str">
        <x:v>BILL-1008</x:v>
      </x:c>
      <x:c r="B7" s="13" t="str">
        <x:v>VEND-001</x:v>
      </x:c>
      <x:c r="C7" s="76" t="str">
        <x:f>IF(B7="","",IFERROR(VLOOKUP(B7,'Lists &amp; COA'!$E$47:$G$145,2,FALSE),"Vendor not found"))</x:f>
        <x:v>Blue Ridge Wholesale Co. (Fictional)</x:v>
      </x:c>
      <x:c r="D7" s="14" t="n">
        <x:v>46025</x:v>
      </x:c>
      <x:c r="E7" s="14" t="n">
        <x:v>46037</x:v>
      </x:c>
      <x:c r="F7" s="13" t="str">
        <x:v>Cost of Goods Sold</x:v>
      </x:c>
      <x:c r="G7" s="77" t="n">
        <x:v>7200</x:v>
      </x:c>
      <x:c r="H7" s="78" t="n">
        <x:f>IF(A7="","",SUMIFS('Vendor Payments'!$H$7:$H$506,'Vendor Payments'!$E$7:$E$506,A7))</x:f>
        <x:v>7200</x:v>
      </x:c>
      <x:c r="I7" s="77" t="n">
        <x:v>0</x:v>
      </x:c>
      <x:c r="J7" s="78" t="n">
        <x:f>IF(G7="","",MAX(0,N(G7)-N(H7)-N(I7)))</x:f>
        <x:v>0</x:v>
      </x:c>
      <x:c r="K7" s="76" t="n">
        <x:f>IF(A7="","",IF(OR(J7=0,E7=""),0,MAX(0,TODAY()-E7)))</x:f>
        <x:v>0</x:v>
      </x:c>
      <x:c r="L7" s="76" t="str">
        <x:f>IF(J7="","",IF(J7=0,"Paid",IF(K7=0,"Current",IF(K7&lt;=30,"1-30 Days",IF(K7&lt;=60,"31-60 Days",IF(K7&lt;=90,"61-90 Days","90+ Days"))))))</x:f>
      </x:c>
      <x:c r="M7" s="76" t="str">
        <x:f>IF(A7="","",IF(J7=0,"Paid",IF(AND(E7&lt;&gt;"",TODAY()&gt;E7),"Overdue","Open")))</x:f>
        <x:v>Paid</x:v>
      </x:c>
      <x:c r="N7" s="13" t="str">
        <x:v>Approved</x:v>
      </x:c>
      <x:c r="O7" s="13" t="str">
        <x:v>Updated in QBO</x:v>
      </x:c>
      <x:c r="P7" s="13" t="str">
        <x:v>Inventory replenishment; training simplification records to COGS.</x:v>
      </x:c>
    </x:row>
    <x:row r="8">
      <x:c r="A8" s="13" t="str">
        <x:v>BILL-2201</x:v>
      </x:c>
      <x:c r="B8" s="13" t="str">
        <x:v>VEND-002</x:v>
      </x:c>
      <x:c r="C8" s="76" t="str">
        <x:f>IF(B8="","",IFERROR(VLOOKUP(B8,'Lists &amp; COA'!$E$47:$G$145,2,FALSE),"Vendor not found"))</x:f>
        <x:v>ShipRight Logistics (Fictional)</x:v>
      </x:c>
      <x:c r="D8" s="14" t="n">
        <x:v>46042</x:v>
      </x:c>
      <x:c r="E8" s="14" t="n">
        <x:v>46063</x:v>
      </x:c>
      <x:c r="F8" s="13" t="str">
        <x:v>Cost of Goods Sold</x:v>
      </x:c>
      <x:c r="G8" s="77" t="n">
        <x:v>850</x:v>
      </x:c>
      <x:c r="H8" s="78" t="n">
        <x:f>IF(A8="","",SUMIFS('Vendor Payments'!$H$7:$H$506,'Vendor Payments'!$E$7:$E$506,A8))</x:f>
        <x:v>850</x:v>
      </x:c>
      <x:c r="I8" s="77" t="n">
        <x:v>0</x:v>
      </x:c>
      <x:c r="J8" s="78" t="n">
        <x:f>IF(G8="","",MAX(0,N(G8)-N(H8)-N(I8)))</x:f>
        <x:v>0</x:v>
      </x:c>
      <x:c r="K8" s="76" t="n">
        <x:f>IF(A8="","",IF(OR(J8=0,E8=""),0,MAX(0,TODAY()-E8)))</x:f>
        <x:v>0</x:v>
      </x:c>
      <x:c r="L8" s="76" t="str">
        <x:f>IF(J8="","",IF(J8=0,"Paid",IF(K8=0,"Current",IF(K8&lt;=30,"1-30 Days",IF(K8&lt;=60,"31-60 Days",IF(K8&lt;=90,"61-90 Days","90+ Days"))))))</x:f>
      </x:c>
      <x:c r="M8" s="76" t="str">
        <x:f>IF(A8="","",IF(J8=0,"Paid",IF(AND(E8&lt;&gt;"",TODAY()&gt;E8),"Overdue","Open")))</x:f>
        <x:v>Paid</x:v>
      </x:c>
      <x:c r="N8" s="13" t="str">
        <x:v>Approved</x:v>
      </x:c>
      <x:c r="O8" s="13" t="str">
        <x:v>Updated in QBO</x:v>
      </x:c>
      <x:c r="P8" s="13" t="str">
        <x:v>Inbound freight invoice.</x:v>
      </x:c>
    </x:row>
    <x:row r="9">
      <x:c r="A9" s="13" t="str">
        <x:v>BILL-1044</x:v>
      </x:c>
      <x:c r="B9" s="13" t="str">
        <x:v>VEND-001</x:v>
      </x:c>
      <x:c r="C9" s="76" t="str">
        <x:f>IF(B9="","",IFERROR(VLOOKUP(B9,'Lists &amp; COA'!$E$47:$G$145,2,FALSE),"Vendor not found"))</x:f>
        <x:v>Blue Ridge Wholesale Co. (Fictional)</x:v>
      </x:c>
      <x:c r="D9" s="14" t="n">
        <x:v>46056</x:v>
      </x:c>
      <x:c r="E9" s="14" t="n">
        <x:v>46070</x:v>
      </x:c>
      <x:c r="F9" s="13" t="str">
        <x:v>Cost of Goods Sold</x:v>
      </x:c>
      <x:c r="G9" s="77" t="n">
        <x:v>4200</x:v>
      </x:c>
      <x:c r="H9" s="78" t="n">
        <x:f>IF(A9="","",SUMIFS('Vendor Payments'!$H$7:$H$506,'Vendor Payments'!$E$7:$E$506,A9))</x:f>
        <x:v>4200</x:v>
      </x:c>
      <x:c r="I9" s="77" t="n">
        <x:v>0</x:v>
      </x:c>
      <x:c r="J9" s="78" t="n">
        <x:f>IF(G9="","",MAX(0,N(G9)-N(H9)-N(I9)))</x:f>
        <x:v>0</x:v>
      </x:c>
      <x:c r="K9" s="76" t="n">
        <x:f>IF(A9="","",IF(OR(J9=0,E9=""),0,MAX(0,TODAY()-E9)))</x:f>
        <x:v>0</x:v>
      </x:c>
      <x:c r="L9" s="76" t="str">
        <x:f>IF(J9="","",IF(J9=0,"Paid",IF(K9=0,"Current",IF(K9&lt;=30,"1-30 Days",IF(K9&lt;=60,"31-60 Days",IF(K9&lt;=90,"61-90 Days","90+ Days"))))))</x:f>
      </x:c>
      <x:c r="M9" s="76" t="str">
        <x:f>IF(A9="","",IF(J9=0,"Paid",IF(AND(E9&lt;&gt;"",TODAY()&gt;E9),"Overdue","Open")))</x:f>
        <x:v>Paid</x:v>
      </x:c>
      <x:c r="N9" s="13" t="str">
        <x:v>Approved</x:v>
      </x:c>
      <x:c r="O9" s="13" t="str">
        <x:v>Updated in QBO</x:v>
      </x:c>
      <x:c r="P9" s="13" t="str">
        <x:v>Inventory replenishment.</x:v>
      </x:c>
    </x:row>
    <x:row r="10">
      <x:c r="A10" s="13" t="str">
        <x:v>BILL-0228</x:v>
      </x:c>
      <x:c r="B10" s="13" t="str">
        <x:v>VEND-002</x:v>
      </x:c>
      <x:c r="C10" s="76" t="str">
        <x:f>IF(B10="","",IFERROR(VLOOKUP(B10,'Lists &amp; COA'!$E$47:$G$145,2,FALSE),"Vendor not found"))</x:f>
        <x:v>ShipRight Logistics (Fictional)</x:v>
      </x:c>
      <x:c r="D10" s="14" t="n">
        <x:v>46081</x:v>
      </x:c>
      <x:c r="E10" s="14" t="n">
        <x:v>46096</x:v>
      </x:c>
      <x:c r="F10" s="13" t="str">
        <x:v>Cost of Goods Sold</x:v>
      </x:c>
      <x:c r="G10" s="77" t="n">
        <x:v>950</x:v>
      </x:c>
      <x:c r="H10" s="78" t="n">
        <x:f>IF(A10="","",SUMIFS('Vendor Payments'!$H$7:$H$506,'Vendor Payments'!$E$7:$E$506,A10))</x:f>
        <x:v>950</x:v>
      </x:c>
      <x:c r="I10" s="77" t="n">
        <x:v>0</x:v>
      </x:c>
      <x:c r="J10" s="78" t="n">
        <x:f>IF(G10="","",MAX(0,N(G10)-N(H10)-N(I10)))</x:f>
        <x:v>0</x:v>
      </x:c>
      <x:c r="K10" s="76" t="n">
        <x:f>IF(A10="","",IF(OR(J10=0,E10=""),0,MAX(0,TODAY()-E10)))</x:f>
        <x:v>0</x:v>
      </x:c>
      <x:c r="L10" s="76" t="str">
        <x:f>IF(J10="","",IF(J10=0,"Paid",IF(K10=0,"Current",IF(K10&lt;=30,"1-30 Days",IF(K10&lt;=60,"31-60 Days",IF(K10&lt;=90,"61-90 Days","90+ Days"))))))</x:f>
      </x:c>
      <x:c r="M10" s="76" t="str">
        <x:f>IF(A10="","",IF(J10=0,"Paid",IF(AND(E10&lt;&gt;"",TODAY()&gt;E10),"Overdue","Open")))</x:f>
        <x:v>Paid</x:v>
      </x:c>
      <x:c r="N10" s="13" t="str">
        <x:v>Approved</x:v>
      </x:c>
      <x:c r="O10" s="13" t="str">
        <x:v>Updated in QBO</x:v>
      </x:c>
      <x:c r="P10" s="13" t="str">
        <x:v>Inbound freight invoice.</x:v>
      </x:c>
    </x:row>
    <x:row r="11">
      <x:c r="A11" s="13" t="str">
        <x:v>BILL-1109</x:v>
      </x:c>
      <x:c r="B11" s="13" t="str">
        <x:v>VEND-001</x:v>
      </x:c>
      <x:c r="C11" s="76" t="str">
        <x:f>IF(B11="","",IFERROR(VLOOKUP(B11,'Lists &amp; COA'!$E$47:$G$145,2,FALSE),"Vendor not found"))</x:f>
        <x:v>Blue Ridge Wholesale Co. (Fictional)</x:v>
      </x:c>
      <x:c r="D11" s="14" t="n">
        <x:v>46083</x:v>
      </x:c>
      <x:c r="E11" s="14" t="n">
        <x:v>46097</x:v>
      </x:c>
      <x:c r="F11" s="13" t="str">
        <x:v>Cost of Goods Sold</x:v>
      </x:c>
      <x:c r="G11" s="77" t="n">
        <x:v>5100</x:v>
      </x:c>
      <x:c r="H11" s="78" t="n">
        <x:f>IF(A11="","",SUMIFS('Vendor Payments'!$H$7:$H$506,'Vendor Payments'!$E$7:$E$506,A11))</x:f>
        <x:v>5100</x:v>
      </x:c>
      <x:c r="I11" s="77" t="n">
        <x:v>0</x:v>
      </x:c>
      <x:c r="J11" s="78" t="n">
        <x:f>IF(G11="","",MAX(0,N(G11)-N(H11)-N(I11)))</x:f>
        <x:v>0</x:v>
      </x:c>
      <x:c r="K11" s="76" t="n">
        <x:f>IF(A11="","",IF(OR(J11=0,E11=""),0,MAX(0,TODAY()-E11)))</x:f>
        <x:v>0</x:v>
      </x:c>
      <x:c r="L11" s="76" t="str">
        <x:f>IF(J11="","",IF(J11=0,"Paid",IF(K11=0,"Current",IF(K11&lt;=30,"1-30 Days",IF(K11&lt;=60,"31-60 Days",IF(K11&lt;=90,"61-90 Days","90+ Days"))))))</x:f>
      </x:c>
      <x:c r="M11" s="76" t="str">
        <x:f>IF(A11="","",IF(J11=0,"Paid",IF(AND(E11&lt;&gt;"",TODAY()&gt;E11),"Overdue","Open")))</x:f>
        <x:v>Paid</x:v>
      </x:c>
      <x:c r="N11" s="13" t="str">
        <x:v>Approved</x:v>
      </x:c>
      <x:c r="O11" s="13" t="str">
        <x:v>Updated in QBO</x:v>
      </x:c>
      <x:c r="P11" s="13" t="str">
        <x:v>Inventory replenishment.</x:v>
      </x:c>
    </x:row>
    <x:row r="12">
      <x:c r="A12" s="13" t="str">
        <x:v>BILL-0331</x:v>
      </x:c>
      <x:c r="B12" s="13" t="str">
        <x:v>VEND-009</x:v>
      </x:c>
      <x:c r="C12" s="76" t="str">
        <x:f>IF(B12="","",IFERROR(VLOOKUP(B12,'Lists &amp; COA'!$E$47:$G$145,2,FALSE),"Vendor not found"))</x:f>
        <x:v>ShieldSure Insurance (Fictional)</x:v>
      </x:c>
      <x:c r="D12" s="14" t="n">
        <x:v>46112</x:v>
      </x:c>
      <x:c r="E12" s="14" t="n">
        <x:v>46127</x:v>
      </x:c>
      <x:c r="F12" s="13" t="str">
        <x:v>Insurance</x:v>
      </x:c>
      <x:c r="G12" s="77" t="n">
        <x:v>740</x:v>
      </x:c>
      <x:c r="H12" s="78" t="n">
        <x:f>IF(A12="","",SUMIFS('Vendor Payments'!$H$7:$H$506,'Vendor Payments'!$E$7:$E$506,A12))</x:f>
        <x:v>0</x:v>
      </x:c>
      <x:c r="I12" s="77" t="n">
        <x:v>0</x:v>
      </x:c>
      <x:c r="J12" s="78" t="n">
        <x:f>IF(G12="","",MAX(0,N(G12)-N(H12)-N(I12)))</x:f>
        <x:v>740</x:v>
      </x:c>
      <x:c r="K12" s="76" t="n">
        <x:f>IF(A12="","",IF(OR(J12=0,E12=""),0,MAX(0,TODAY()-E12)))</x:f>
        <x:v>141</x:v>
      </x:c>
      <x:c r="L12" s="76" t="str">
        <x:f>IF(J12="","",IF(J12=0,"Paid",IF(K12=0,"Current",IF(K12&lt;=30,"1-30 Days",IF(K12&lt;=60,"31-60 Days",IF(K12&lt;=90,"61-90 Days","90+ Days"))))))</x:f>
        <x:v>90+ Days</x:v>
      </x:c>
      <x:c r="M12" s="76" t="str">
        <x:f>IF(A12="","",IF(J12=0,"Paid",IF(AND(E12&lt;&gt;"",TODAY()&gt;E12),"Overdue","Open")))</x:f>
        <x:v>Overdue</x:v>
      </x:c>
      <x:c r="N12" s="13" t="str">
        <x:v>Approved</x:v>
      </x:c>
      <x:c r="O12" s="13" t="str">
        <x:v>Updated in QBO</x:v>
      </x:c>
      <x:c r="P12" s="13" t="str">
        <x:v>Annual business policy; open training bill.</x:v>
      </x:c>
    </x:row>
    <x:row r="13">
      <x:c r="A13" s="13"/>
      <x:c r="B13" s="13"/>
      <x:c r="C13" s="76" t="str">
        <x:f>IF(B13="","",IFERROR(VLOOKUP(B13,'Lists &amp; COA'!$E$47:$G$145,2,FALSE),"Vendor not found"))</x:f>
      </x:c>
      <x:c r="D13" s="14"/>
      <x:c r="E13" s="14"/>
      <x:c r="F13" s="13"/>
      <x:c r="G13" s="77"/>
      <x:c r="H13" s="78" t="str">
        <x:f>IF(A13="","",SUMIFS('Vendor Payments'!$H$7:$H$506,'Vendor Payments'!$E$7:$E$506,A13))</x:f>
      </x:c>
      <x:c r="I13" s="77"/>
      <x:c r="J13" s="78" t="str">
        <x:f>IF(G13="","",MAX(0,N(G13)-N(H13)-N(I13)))</x:f>
      </x:c>
      <x:c r="K13" s="76" t="str">
        <x:f>IF(A13="","",IF(OR(J13=0,E13=""),0,MAX(0,TODAY()-E13)))</x:f>
      </x:c>
      <x:c r="L13" s="76" t="str">
        <x:f>IF(J13="","",IF(J13=0,"Paid",IF(K13=0,"Current",IF(K13&lt;=30,"1-30 Days",IF(K13&lt;=60,"31-60 Days",IF(K13&lt;=90,"61-90 Days","90+ Days"))))))</x:f>
      </x:c>
      <x:c r="M13" s="76" t="str">
        <x:f>IF(A13="","",IF(J13=0,"Paid",IF(AND(E13&lt;&gt;"",TODAY()&gt;E13),"Overdue","Open")))</x:f>
      </x:c>
      <x:c r="N13" s="13"/>
      <x:c r="O13" s="13"/>
      <x:c r="P13" s="13"/>
    </x:row>
    <x:row r="14">
      <x:c r="A14" s="13"/>
      <x:c r="B14" s="13"/>
      <x:c r="C14" s="76" t="str">
        <x:f>IF(B14="","",IFERROR(VLOOKUP(B14,'Lists &amp; COA'!$E$47:$G$145,2,FALSE),"Vendor not found"))</x:f>
      </x:c>
      <x:c r="D14" s="14"/>
      <x:c r="E14" s="14"/>
      <x:c r="F14" s="13"/>
      <x:c r="G14" s="77"/>
      <x:c r="H14" s="78" t="str">
        <x:f>IF(A14="","",SUMIFS('Vendor Payments'!$H$7:$H$506,'Vendor Payments'!$E$7:$E$506,A14))</x:f>
      </x:c>
      <x:c r="I14" s="77"/>
      <x:c r="J14" s="78" t="str">
        <x:f>IF(G14="","",MAX(0,N(G14)-N(H14)-N(I14)))</x:f>
      </x:c>
      <x:c r="K14" s="76" t="str">
        <x:f>IF(A14="","",IF(OR(J14=0,E14=""),0,MAX(0,TODAY()-E14)))</x:f>
      </x:c>
      <x:c r="L14" s="76" t="str">
        <x:f>IF(J14="","",IF(J14=0,"Paid",IF(K14=0,"Current",IF(K14&lt;=30,"1-30 Days",IF(K14&lt;=60,"31-60 Days",IF(K14&lt;=90,"61-90 Days","90+ Days"))))))</x:f>
      </x:c>
      <x:c r="M14" s="76" t="str">
        <x:f>IF(A14="","",IF(J14=0,"Paid",IF(AND(E14&lt;&gt;"",TODAY()&gt;E14),"Overdue","Open")))</x:f>
      </x:c>
      <x:c r="N14" s="13"/>
      <x:c r="O14" s="13"/>
      <x:c r="P14" s="13"/>
    </x:row>
    <x:row r="15">
      <x:c r="A15" s="13"/>
      <x:c r="B15" s="13"/>
      <x:c r="C15" s="76" t="str">
        <x:f>IF(B15="","",IFERROR(VLOOKUP(B15,'Lists &amp; COA'!$E$47:$G$145,2,FALSE),"Vendor not found"))</x:f>
      </x:c>
      <x:c r="D15" s="14"/>
      <x:c r="E15" s="14"/>
      <x:c r="F15" s="13"/>
      <x:c r="G15" s="77"/>
      <x:c r="H15" s="78" t="str">
        <x:f>IF(A15="","",SUMIFS('Vendor Payments'!$H$7:$H$506,'Vendor Payments'!$E$7:$E$506,A15))</x:f>
      </x:c>
      <x:c r="I15" s="77"/>
      <x:c r="J15" s="78" t="str">
        <x:f>IF(G15="","",MAX(0,N(G15)-N(H15)-N(I15)))</x:f>
      </x:c>
      <x:c r="K15" s="76" t="str">
        <x:f>IF(A15="","",IF(OR(J15=0,E15=""),0,MAX(0,TODAY()-E15)))</x:f>
      </x:c>
      <x:c r="L15" s="76" t="str">
        <x:f>IF(J15="","",IF(J15=0,"Paid",IF(K15=0,"Current",IF(K15&lt;=30,"1-30 Days",IF(K15&lt;=60,"31-60 Days",IF(K15&lt;=90,"61-90 Days","90+ Days"))))))</x:f>
      </x:c>
      <x:c r="M15" s="76" t="str">
        <x:f>IF(A15="","",IF(J15=0,"Paid",IF(AND(E15&lt;&gt;"",TODAY()&gt;E15),"Overdue","Open")))</x:f>
      </x:c>
      <x:c r="N15" s="13"/>
      <x:c r="O15" s="13"/>
      <x:c r="P15" s="13"/>
    </x:row>
    <x:row r="16">
      <x:c r="A16" s="13"/>
      <x:c r="B16" s="13"/>
      <x:c r="C16" s="76" t="str">
        <x:f>IF(B16="","",IFERROR(VLOOKUP(B16,'Lists &amp; COA'!$E$47:$G$145,2,FALSE),"Vendor not found"))</x:f>
      </x:c>
      <x:c r="D16" s="14"/>
      <x:c r="E16" s="14"/>
      <x:c r="F16" s="13"/>
      <x:c r="G16" s="77"/>
      <x:c r="H16" s="78" t="str">
        <x:f>IF(A16="","",SUMIFS('Vendor Payments'!$H$7:$H$506,'Vendor Payments'!$E$7:$E$506,A16))</x:f>
      </x:c>
      <x:c r="I16" s="77"/>
      <x:c r="J16" s="78" t="str">
        <x:f>IF(G16="","",MAX(0,N(G16)-N(H16)-N(I16)))</x:f>
      </x:c>
      <x:c r="K16" s="76" t="str">
        <x:f>IF(A16="","",IF(OR(J16=0,E16=""),0,MAX(0,TODAY()-E16)))</x:f>
      </x:c>
      <x:c r="L16" s="76" t="str">
        <x:f>IF(J16="","",IF(J16=0,"Paid",IF(K16=0,"Current",IF(K16&lt;=30,"1-30 Days",IF(K16&lt;=60,"31-60 Days",IF(K16&lt;=90,"61-90 Days","90+ Days"))))))</x:f>
      </x:c>
      <x:c r="M16" s="76" t="str">
        <x:f>IF(A16="","",IF(J16=0,"Paid",IF(AND(E16&lt;&gt;"",TODAY()&gt;E16),"Overdue","Open")))</x:f>
      </x:c>
      <x:c r="N16" s="13"/>
      <x:c r="O16" s="13"/>
      <x:c r="P16" s="13"/>
    </x:row>
    <x:row r="17">
      <x:c r="A17" s="13"/>
      <x:c r="B17" s="13"/>
      <x:c r="C17" s="76" t="str">
        <x:f>IF(B17="","",IFERROR(VLOOKUP(B17,'Lists &amp; COA'!$E$47:$G$145,2,FALSE),"Vendor not found"))</x:f>
      </x:c>
      <x:c r="D17" s="14"/>
      <x:c r="E17" s="14"/>
      <x:c r="F17" s="13"/>
      <x:c r="G17" s="77"/>
      <x:c r="H17" s="78" t="str">
        <x:f>IF(A17="","",SUMIFS('Vendor Payments'!$H$7:$H$506,'Vendor Payments'!$E$7:$E$506,A17))</x:f>
      </x:c>
      <x:c r="I17" s="77"/>
      <x:c r="J17" s="78" t="str">
        <x:f>IF(G17="","",MAX(0,N(G17)-N(H17)-N(I17)))</x:f>
      </x:c>
      <x:c r="K17" s="76" t="str">
        <x:f>IF(A17="","",IF(OR(J17=0,E17=""),0,MAX(0,TODAY()-E17)))</x:f>
      </x:c>
      <x:c r="L17" s="76" t="str">
        <x:f>IF(J17="","",IF(J17=0,"Paid",IF(K17=0,"Current",IF(K17&lt;=30,"1-30 Days",IF(K17&lt;=60,"31-60 Days",IF(K17&lt;=90,"61-90 Days","90+ Days"))))))</x:f>
      </x:c>
      <x:c r="M17" s="76" t="str">
        <x:f>IF(A17="","",IF(J17=0,"Paid",IF(AND(E17&lt;&gt;"",TODAY()&gt;E17),"Overdue","Open")))</x:f>
      </x:c>
      <x:c r="N17" s="13"/>
      <x:c r="O17" s="13"/>
      <x:c r="P17" s="13"/>
    </x:row>
    <x:row r="18">
      <x:c r="A18" s="13"/>
      <x:c r="B18" s="13"/>
      <x:c r="C18" s="76" t="str">
        <x:f>IF(B18="","",IFERROR(VLOOKUP(B18,'Lists &amp; COA'!$E$47:$G$145,2,FALSE),"Vendor not found"))</x:f>
      </x:c>
      <x:c r="D18" s="14"/>
      <x:c r="E18" s="14"/>
      <x:c r="F18" s="13"/>
      <x:c r="G18" s="77"/>
      <x:c r="H18" s="78" t="str">
        <x:f>IF(A18="","",SUMIFS('Vendor Payments'!$H$7:$H$506,'Vendor Payments'!$E$7:$E$506,A18))</x:f>
      </x:c>
      <x:c r="I18" s="77"/>
      <x:c r="J18" s="78" t="str">
        <x:f>IF(G18="","",MAX(0,N(G18)-N(H18)-N(I18)))</x:f>
      </x:c>
      <x:c r="K18" s="76" t="str">
        <x:f>IF(A18="","",IF(OR(J18=0,E18=""),0,MAX(0,TODAY()-E18)))</x:f>
      </x:c>
      <x:c r="L18" s="76" t="str">
        <x:f>IF(J18="","",IF(J18=0,"Paid",IF(K18=0,"Current",IF(K18&lt;=30,"1-30 Days",IF(K18&lt;=60,"31-60 Days",IF(K18&lt;=90,"61-90 Days","90+ Days"))))))</x:f>
      </x:c>
      <x:c r="M18" s="76" t="str">
        <x:f>IF(A18="","",IF(J18=0,"Paid",IF(AND(E18&lt;&gt;"",TODAY()&gt;E18),"Overdue","Open")))</x:f>
      </x:c>
      <x:c r="N18" s="13"/>
      <x:c r="O18" s="13"/>
      <x:c r="P18" s="13"/>
    </x:row>
    <x:row r="19">
      <x:c r="A19" s="13"/>
      <x:c r="B19" s="13"/>
      <x:c r="C19" s="76" t="str">
        <x:f>IF(B19="","",IFERROR(VLOOKUP(B19,'Lists &amp; COA'!$E$47:$G$145,2,FALSE),"Vendor not found"))</x:f>
      </x:c>
      <x:c r="D19" s="14"/>
      <x:c r="E19" s="14"/>
      <x:c r="F19" s="13"/>
      <x:c r="G19" s="77"/>
      <x:c r="H19" s="78" t="str">
        <x:f>IF(A19="","",SUMIFS('Vendor Payments'!$H$7:$H$506,'Vendor Payments'!$E$7:$E$506,A19))</x:f>
      </x:c>
      <x:c r="I19" s="77"/>
      <x:c r="J19" s="78" t="str">
        <x:f>IF(G19="","",MAX(0,N(G19)-N(H19)-N(I19)))</x:f>
      </x:c>
      <x:c r="K19" s="76" t="str">
        <x:f>IF(A19="","",IF(OR(J19=0,E19=""),0,MAX(0,TODAY()-E19)))</x:f>
      </x:c>
      <x:c r="L19" s="76" t="str">
        <x:f>IF(J19="","",IF(J19=0,"Paid",IF(K19=0,"Current",IF(K19&lt;=30,"1-30 Days",IF(K19&lt;=60,"31-60 Days",IF(K19&lt;=90,"61-90 Days","90+ Days"))))))</x:f>
      </x:c>
      <x:c r="M19" s="76" t="str">
        <x:f>IF(A19="","",IF(J19=0,"Paid",IF(AND(E19&lt;&gt;"",TODAY()&gt;E19),"Overdue","Open")))</x:f>
      </x:c>
      <x:c r="N19" s="13"/>
      <x:c r="O19" s="13"/>
      <x:c r="P19" s="13"/>
    </x:row>
    <x:row r="20">
      <x:c r="A20" s="13"/>
      <x:c r="B20" s="13"/>
      <x:c r="C20" s="76" t="str">
        <x:f>IF(B20="","",IFERROR(VLOOKUP(B20,'Lists &amp; COA'!$E$47:$G$145,2,FALSE),"Vendor not found"))</x:f>
      </x:c>
      <x:c r="D20" s="14"/>
      <x:c r="E20" s="14"/>
      <x:c r="F20" s="13"/>
      <x:c r="G20" s="77"/>
      <x:c r="H20" s="78" t="str">
        <x:f>IF(A20="","",SUMIFS('Vendor Payments'!$H$7:$H$506,'Vendor Payments'!$E$7:$E$506,A20))</x:f>
      </x:c>
      <x:c r="I20" s="77"/>
      <x:c r="J20" s="78" t="str">
        <x:f>IF(G20="","",MAX(0,N(G20)-N(H20)-N(I20)))</x:f>
      </x:c>
      <x:c r="K20" s="76" t="str">
        <x:f>IF(A20="","",IF(OR(J20=0,E20=""),0,MAX(0,TODAY()-E20)))</x:f>
      </x:c>
      <x:c r="L20" s="76" t="str">
        <x:f>IF(J20="","",IF(J20=0,"Paid",IF(K20=0,"Current",IF(K20&lt;=30,"1-30 Days",IF(K20&lt;=60,"31-60 Days",IF(K20&lt;=90,"61-90 Days","90+ Days"))))))</x:f>
      </x:c>
      <x:c r="M20" s="76" t="str">
        <x:f>IF(A20="","",IF(J20=0,"Paid",IF(AND(E20&lt;&gt;"",TODAY()&gt;E20),"Overdue","Open")))</x:f>
      </x:c>
      <x:c r="N20" s="13"/>
      <x:c r="O20" s="13"/>
      <x:c r="P20" s="13"/>
    </x:row>
    <x:row r="21">
      <x:c r="A21" s="13"/>
      <x:c r="B21" s="13"/>
      <x:c r="C21" s="76" t="str">
        <x:f>IF(B21="","",IFERROR(VLOOKUP(B21,'Lists &amp; COA'!$E$47:$G$145,2,FALSE),"Vendor not found"))</x:f>
      </x:c>
      <x:c r="D21" s="14"/>
      <x:c r="E21" s="14"/>
      <x:c r="F21" s="13"/>
      <x:c r="G21" s="77"/>
      <x:c r="H21" s="78" t="str">
        <x:f>IF(A21="","",SUMIFS('Vendor Payments'!$H$7:$H$506,'Vendor Payments'!$E$7:$E$506,A21))</x:f>
      </x:c>
      <x:c r="I21" s="77"/>
      <x:c r="J21" s="78" t="str">
        <x:f>IF(G21="","",MAX(0,N(G21)-N(H21)-N(I21)))</x:f>
      </x:c>
      <x:c r="K21" s="76" t="str">
        <x:f>IF(A21="","",IF(OR(J21=0,E21=""),0,MAX(0,TODAY()-E21)))</x:f>
      </x:c>
      <x:c r="L21" s="76" t="str">
        <x:f>IF(J21="","",IF(J21=0,"Paid",IF(K21=0,"Current",IF(K21&lt;=30,"1-30 Days",IF(K21&lt;=60,"31-60 Days",IF(K21&lt;=90,"61-90 Days","90+ Days"))))))</x:f>
      </x:c>
      <x:c r="M21" s="76" t="str">
        <x:f>IF(A21="","",IF(J21=0,"Paid",IF(AND(E21&lt;&gt;"",TODAY()&gt;E21),"Overdue","Open")))</x:f>
      </x:c>
      <x:c r="N21" s="13"/>
      <x:c r="O21" s="13"/>
      <x:c r="P21" s="13"/>
    </x:row>
    <x:row r="22">
      <x:c r="A22" s="13"/>
      <x:c r="B22" s="13"/>
      <x:c r="C22" s="76" t="str">
        <x:f>IF(B22="","",IFERROR(VLOOKUP(B22,'Lists &amp; COA'!$E$47:$G$145,2,FALSE),"Vendor not found"))</x:f>
      </x:c>
      <x:c r="D22" s="14"/>
      <x:c r="E22" s="14"/>
      <x:c r="F22" s="13"/>
      <x:c r="G22" s="77"/>
      <x:c r="H22" s="78" t="str">
        <x:f>IF(A22="","",SUMIFS('Vendor Payments'!$H$7:$H$506,'Vendor Payments'!$E$7:$E$506,A22))</x:f>
      </x:c>
      <x:c r="I22" s="77"/>
      <x:c r="J22" s="78" t="str">
        <x:f>IF(G22="","",MAX(0,N(G22)-N(H22)-N(I22)))</x:f>
      </x:c>
      <x:c r="K22" s="76" t="str">
        <x:f>IF(A22="","",IF(OR(J22=0,E22=""),0,MAX(0,TODAY()-E22)))</x:f>
      </x:c>
      <x:c r="L22" s="76" t="str">
        <x:f>IF(J22="","",IF(J22=0,"Paid",IF(K22=0,"Current",IF(K22&lt;=30,"1-30 Days",IF(K22&lt;=60,"31-60 Days",IF(K22&lt;=90,"61-90 Days","90+ Days"))))))</x:f>
      </x:c>
      <x:c r="M22" s="76" t="str">
        <x:f>IF(A22="","",IF(J22=0,"Paid",IF(AND(E22&lt;&gt;"",TODAY()&gt;E22),"Overdue","Open")))</x:f>
      </x:c>
      <x:c r="N22" s="13"/>
      <x:c r="O22" s="13"/>
      <x:c r="P22" s="13"/>
    </x:row>
    <x:row r="23">
      <x:c r="A23" s="13"/>
      <x:c r="B23" s="13"/>
      <x:c r="C23" s="76" t="str">
        <x:f>IF(B23="","",IFERROR(VLOOKUP(B23,'Lists &amp; COA'!$E$47:$G$145,2,FALSE),"Vendor not found"))</x:f>
      </x:c>
      <x:c r="D23" s="14"/>
      <x:c r="E23" s="14"/>
      <x:c r="F23" s="13"/>
      <x:c r="G23" s="77"/>
      <x:c r="H23" s="78" t="str">
        <x:f>IF(A23="","",SUMIFS('Vendor Payments'!$H$7:$H$506,'Vendor Payments'!$E$7:$E$506,A23))</x:f>
      </x:c>
      <x:c r="I23" s="77"/>
      <x:c r="J23" s="78" t="str">
        <x:f>IF(G23="","",MAX(0,N(G23)-N(H23)-N(I23)))</x:f>
      </x:c>
      <x:c r="K23" s="76" t="str">
        <x:f>IF(A23="","",IF(OR(J23=0,E23=""),0,MAX(0,TODAY()-E23)))</x:f>
      </x:c>
      <x:c r="L23" s="76" t="str">
        <x:f>IF(J23="","",IF(J23=0,"Paid",IF(K23=0,"Current",IF(K23&lt;=30,"1-30 Days",IF(K23&lt;=60,"31-60 Days",IF(K23&lt;=90,"61-90 Days","90+ Days"))))))</x:f>
      </x:c>
      <x:c r="M23" s="76" t="str">
        <x:f>IF(A23="","",IF(J23=0,"Paid",IF(AND(E23&lt;&gt;"",TODAY()&gt;E23),"Overdue","Open")))</x:f>
      </x:c>
      <x:c r="N23" s="13"/>
      <x:c r="O23" s="13"/>
      <x:c r="P23" s="13"/>
    </x:row>
    <x:row r="24">
      <x:c r="A24" s="13"/>
      <x:c r="B24" s="13"/>
      <x:c r="C24" s="76" t="str">
        <x:f>IF(B24="","",IFERROR(VLOOKUP(B24,'Lists &amp; COA'!$E$47:$G$145,2,FALSE),"Vendor not found"))</x:f>
      </x:c>
      <x:c r="D24" s="14"/>
      <x:c r="E24" s="14"/>
      <x:c r="F24" s="13"/>
      <x:c r="G24" s="77"/>
      <x:c r="H24" s="78" t="str">
        <x:f>IF(A24="","",SUMIFS('Vendor Payments'!$H$7:$H$506,'Vendor Payments'!$E$7:$E$506,A24))</x:f>
      </x:c>
      <x:c r="I24" s="77"/>
      <x:c r="J24" s="78" t="str">
        <x:f>IF(G24="","",MAX(0,N(G24)-N(H24)-N(I24)))</x:f>
      </x:c>
      <x:c r="K24" s="76" t="str">
        <x:f>IF(A24="","",IF(OR(J24=0,E24=""),0,MAX(0,TODAY()-E24)))</x:f>
      </x:c>
      <x:c r="L24" s="76" t="str">
        <x:f>IF(J24="","",IF(J24=0,"Paid",IF(K24=0,"Current",IF(K24&lt;=30,"1-30 Days",IF(K24&lt;=60,"31-60 Days",IF(K24&lt;=90,"61-90 Days","90+ Days"))))))</x:f>
      </x:c>
      <x:c r="M24" s="76" t="str">
        <x:f>IF(A24="","",IF(J24=0,"Paid",IF(AND(E24&lt;&gt;"",TODAY()&gt;E24),"Overdue","Open")))</x:f>
      </x:c>
      <x:c r="N24" s="13"/>
      <x:c r="O24" s="13"/>
      <x:c r="P24" s="13"/>
    </x:row>
    <x:row r="25">
      <x:c r="A25" s="13"/>
      <x:c r="B25" s="13"/>
      <x:c r="C25" s="76" t="str">
        <x:f>IF(B25="","",IFERROR(VLOOKUP(B25,'Lists &amp; COA'!$E$47:$G$145,2,FALSE),"Vendor not found"))</x:f>
      </x:c>
      <x:c r="D25" s="14"/>
      <x:c r="E25" s="14"/>
      <x:c r="F25" s="13"/>
      <x:c r="G25" s="77"/>
      <x:c r="H25" s="78" t="str">
        <x:f>IF(A25="","",SUMIFS('Vendor Payments'!$H$7:$H$506,'Vendor Payments'!$E$7:$E$506,A25))</x:f>
      </x:c>
      <x:c r="I25" s="77"/>
      <x:c r="J25" s="78" t="str">
        <x:f>IF(G25="","",MAX(0,N(G25)-N(H25)-N(I25)))</x:f>
      </x:c>
      <x:c r="K25" s="76" t="str">
        <x:f>IF(A25="","",IF(OR(J25=0,E25=""),0,MAX(0,TODAY()-E25)))</x:f>
      </x:c>
      <x:c r="L25" s="76" t="str">
        <x:f>IF(J25="","",IF(J25=0,"Paid",IF(K25=0,"Current",IF(K25&lt;=30,"1-30 Days",IF(K25&lt;=60,"31-60 Days",IF(K25&lt;=90,"61-90 Days","90+ Days"))))))</x:f>
      </x:c>
      <x:c r="M25" s="76" t="str">
        <x:f>IF(A25="","",IF(J25=0,"Paid",IF(AND(E25&lt;&gt;"",TODAY()&gt;E25),"Overdue","Open")))</x:f>
      </x:c>
      <x:c r="N25" s="13"/>
      <x:c r="O25" s="13"/>
      <x:c r="P25" s="13"/>
    </x:row>
    <x:row r="26">
      <x:c r="A26" s="13"/>
      <x:c r="B26" s="13"/>
      <x:c r="C26" s="76" t="str">
        <x:f>IF(B26="","",IFERROR(VLOOKUP(B26,'Lists &amp; COA'!$E$47:$G$145,2,FALSE),"Vendor not found"))</x:f>
      </x:c>
      <x:c r="D26" s="14"/>
      <x:c r="E26" s="14"/>
      <x:c r="F26" s="13"/>
      <x:c r="G26" s="77"/>
      <x:c r="H26" s="78" t="str">
        <x:f>IF(A26="","",SUMIFS('Vendor Payments'!$H$7:$H$506,'Vendor Payments'!$E$7:$E$506,A26))</x:f>
      </x:c>
      <x:c r="I26" s="77"/>
      <x:c r="J26" s="78" t="str">
        <x:f>IF(G26="","",MAX(0,N(G26)-N(H26)-N(I26)))</x:f>
      </x:c>
      <x:c r="K26" s="76" t="str">
        <x:f>IF(A26="","",IF(OR(J26=0,E26=""),0,MAX(0,TODAY()-E26)))</x:f>
      </x:c>
      <x:c r="L26" s="76" t="str">
        <x:f>IF(J26="","",IF(J26=0,"Paid",IF(K26=0,"Current",IF(K26&lt;=30,"1-30 Days",IF(K26&lt;=60,"31-60 Days",IF(K26&lt;=90,"61-90 Days","90+ Days"))))))</x:f>
      </x:c>
      <x:c r="M26" s="76" t="str">
        <x:f>IF(A26="","",IF(J26=0,"Paid",IF(AND(E26&lt;&gt;"",TODAY()&gt;E26),"Overdue","Open")))</x:f>
      </x:c>
      <x:c r="N26" s="13"/>
      <x:c r="O26" s="13"/>
      <x:c r="P26" s="13"/>
    </x:row>
    <x:row r="27">
      <x:c r="A27" s="13"/>
      <x:c r="B27" s="13"/>
      <x:c r="C27" s="76" t="str">
        <x:f>IF(B27="","",IFERROR(VLOOKUP(B27,'Lists &amp; COA'!$E$47:$G$145,2,FALSE),"Vendor not found"))</x:f>
      </x:c>
      <x:c r="D27" s="14"/>
      <x:c r="E27" s="14"/>
      <x:c r="F27" s="13"/>
      <x:c r="G27" s="77"/>
      <x:c r="H27" s="78" t="str">
        <x:f>IF(A27="","",SUMIFS('Vendor Payments'!$H$7:$H$506,'Vendor Payments'!$E$7:$E$506,A27))</x:f>
      </x:c>
      <x:c r="I27" s="77"/>
      <x:c r="J27" s="78" t="str">
        <x:f>IF(G27="","",MAX(0,N(G27)-N(H27)-N(I27)))</x:f>
      </x:c>
      <x:c r="K27" s="76" t="str">
        <x:f>IF(A27="","",IF(OR(J27=0,E27=""),0,MAX(0,TODAY()-E27)))</x:f>
      </x:c>
      <x:c r="L27" s="76" t="str">
        <x:f>IF(J27="","",IF(J27=0,"Paid",IF(K27=0,"Current",IF(K27&lt;=30,"1-30 Days",IF(K27&lt;=60,"31-60 Days",IF(K27&lt;=90,"61-90 Days","90+ Days"))))))</x:f>
      </x:c>
      <x:c r="M27" s="76" t="str">
        <x:f>IF(A27="","",IF(J27=0,"Paid",IF(AND(E27&lt;&gt;"",TODAY()&gt;E27),"Overdue","Open")))</x:f>
      </x:c>
      <x:c r="N27" s="13"/>
      <x:c r="O27" s="13"/>
      <x:c r="P27" s="13"/>
    </x:row>
    <x:row r="28">
      <x:c r="A28" s="13"/>
      <x:c r="B28" s="13"/>
      <x:c r="C28" s="76" t="str">
        <x:f>IF(B28="","",IFERROR(VLOOKUP(B28,'Lists &amp; COA'!$E$47:$G$145,2,FALSE),"Vendor not found"))</x:f>
      </x:c>
      <x:c r="D28" s="14"/>
      <x:c r="E28" s="14"/>
      <x:c r="F28" s="13"/>
      <x:c r="G28" s="77"/>
      <x:c r="H28" s="78" t="str">
        <x:f>IF(A28="","",SUMIFS('Vendor Payments'!$H$7:$H$506,'Vendor Payments'!$E$7:$E$506,A28))</x:f>
      </x:c>
      <x:c r="I28" s="77"/>
      <x:c r="J28" s="78" t="str">
        <x:f>IF(G28="","",MAX(0,N(G28)-N(H28)-N(I28)))</x:f>
      </x:c>
      <x:c r="K28" s="76" t="str">
        <x:f>IF(A28="","",IF(OR(J28=0,E28=""),0,MAX(0,TODAY()-E28)))</x:f>
      </x:c>
      <x:c r="L28" s="76" t="str">
        <x:f>IF(J28="","",IF(J28=0,"Paid",IF(K28=0,"Current",IF(K28&lt;=30,"1-30 Days",IF(K28&lt;=60,"31-60 Days",IF(K28&lt;=90,"61-90 Days","90+ Days"))))))</x:f>
      </x:c>
      <x:c r="M28" s="76" t="str">
        <x:f>IF(A28="","",IF(J28=0,"Paid",IF(AND(E28&lt;&gt;"",TODAY()&gt;E28),"Overdue","Open")))</x:f>
      </x:c>
      <x:c r="N28" s="13"/>
      <x:c r="O28" s="13"/>
      <x:c r="P28" s="13"/>
    </x:row>
    <x:row r="29">
      <x:c r="A29" s="13"/>
      <x:c r="B29" s="13"/>
      <x:c r="C29" s="76" t="str">
        <x:f>IF(B29="","",IFERROR(VLOOKUP(B29,'Lists &amp; COA'!$E$47:$G$145,2,FALSE),"Vendor not found"))</x:f>
      </x:c>
      <x:c r="D29" s="14"/>
      <x:c r="E29" s="14"/>
      <x:c r="F29" s="13"/>
      <x:c r="G29" s="77"/>
      <x:c r="H29" s="78" t="str">
        <x:f>IF(A29="","",SUMIFS('Vendor Payments'!$H$7:$H$506,'Vendor Payments'!$E$7:$E$506,A29))</x:f>
      </x:c>
      <x:c r="I29" s="77"/>
      <x:c r="J29" s="78" t="str">
        <x:f>IF(G29="","",MAX(0,N(G29)-N(H29)-N(I29)))</x:f>
      </x:c>
      <x:c r="K29" s="76" t="str">
        <x:f>IF(A29="","",IF(OR(J29=0,E29=""),0,MAX(0,TODAY()-E29)))</x:f>
      </x:c>
      <x:c r="L29" s="76" t="str">
        <x:f>IF(J29="","",IF(J29=0,"Paid",IF(K29=0,"Current",IF(K29&lt;=30,"1-30 Days",IF(K29&lt;=60,"31-60 Days",IF(K29&lt;=90,"61-90 Days","90+ Days"))))))</x:f>
      </x:c>
      <x:c r="M29" s="76" t="str">
        <x:f>IF(A29="","",IF(J29=0,"Paid",IF(AND(E29&lt;&gt;"",TODAY()&gt;E29),"Overdue","Open")))</x:f>
      </x:c>
      <x:c r="N29" s="13"/>
      <x:c r="O29" s="13"/>
      <x:c r="P29" s="13"/>
    </x:row>
    <x:row r="30">
      <x:c r="A30" s="13"/>
      <x:c r="B30" s="13"/>
      <x:c r="C30" s="76" t="str">
        <x:f>IF(B30="","",IFERROR(VLOOKUP(B30,'Lists &amp; COA'!$E$47:$G$145,2,FALSE),"Vendor not found"))</x:f>
      </x:c>
      <x:c r="D30" s="14"/>
      <x:c r="E30" s="14"/>
      <x:c r="F30" s="13"/>
      <x:c r="G30" s="77"/>
      <x:c r="H30" s="78" t="str">
        <x:f>IF(A30="","",SUMIFS('Vendor Payments'!$H$7:$H$506,'Vendor Payments'!$E$7:$E$506,A30))</x:f>
      </x:c>
      <x:c r="I30" s="77"/>
      <x:c r="J30" s="78" t="str">
        <x:f>IF(G30="","",MAX(0,N(G30)-N(H30)-N(I30)))</x:f>
      </x:c>
      <x:c r="K30" s="76" t="str">
        <x:f>IF(A30="","",IF(OR(J30=0,E30=""),0,MAX(0,TODAY()-E30)))</x:f>
      </x:c>
      <x:c r="L30" s="76" t="str">
        <x:f>IF(J30="","",IF(J30=0,"Paid",IF(K30=0,"Current",IF(K30&lt;=30,"1-30 Days",IF(K30&lt;=60,"31-60 Days",IF(K30&lt;=90,"61-90 Days","90+ Days"))))))</x:f>
      </x:c>
      <x:c r="M30" s="76" t="str">
        <x:f>IF(A30="","",IF(J30=0,"Paid",IF(AND(E30&lt;&gt;"",TODAY()&gt;E30),"Overdue","Open")))</x:f>
      </x:c>
      <x:c r="N30" s="13"/>
      <x:c r="O30" s="13"/>
      <x:c r="P30" s="13"/>
    </x:row>
    <x:row r="31">
      <x:c r="A31" s="13"/>
      <x:c r="B31" s="13"/>
      <x:c r="C31" s="76" t="str">
        <x:f>IF(B31="","",IFERROR(VLOOKUP(B31,'Lists &amp; COA'!$E$47:$G$145,2,FALSE),"Vendor not found"))</x:f>
      </x:c>
      <x:c r="D31" s="14"/>
      <x:c r="E31" s="14"/>
      <x:c r="F31" s="13"/>
      <x:c r="G31" s="77"/>
      <x:c r="H31" s="78" t="str">
        <x:f>IF(A31="","",SUMIFS('Vendor Payments'!$H$7:$H$506,'Vendor Payments'!$E$7:$E$506,A31))</x:f>
      </x:c>
      <x:c r="I31" s="77"/>
      <x:c r="J31" s="78" t="str">
        <x:f>IF(G31="","",MAX(0,N(G31)-N(H31)-N(I31)))</x:f>
      </x:c>
      <x:c r="K31" s="76" t="str">
        <x:f>IF(A31="","",IF(OR(J31=0,E31=""),0,MAX(0,TODAY()-E31)))</x:f>
      </x:c>
      <x:c r="L31" s="76" t="str">
        <x:f>IF(J31="","",IF(J31=0,"Paid",IF(K31=0,"Current",IF(K31&lt;=30,"1-30 Days",IF(K31&lt;=60,"31-60 Days",IF(K31&lt;=90,"61-90 Days","90+ Days"))))))</x:f>
      </x:c>
      <x:c r="M31" s="76" t="str">
        <x:f>IF(A31="","",IF(J31=0,"Paid",IF(AND(E31&lt;&gt;"",TODAY()&gt;E31),"Overdue","Open")))</x:f>
      </x:c>
      <x:c r="N31" s="13"/>
      <x:c r="O31" s="13"/>
      <x:c r="P31" s="13"/>
    </x:row>
    <x:row r="32">
      <x:c r="A32" s="13"/>
      <x:c r="B32" s="13"/>
      <x:c r="C32" s="76" t="str">
        <x:f>IF(B32="","",IFERROR(VLOOKUP(B32,'Lists &amp; COA'!$E$47:$G$145,2,FALSE),"Vendor not found"))</x:f>
      </x:c>
      <x:c r="D32" s="14"/>
      <x:c r="E32" s="14"/>
      <x:c r="F32" s="13"/>
      <x:c r="G32" s="77"/>
      <x:c r="H32" s="78" t="str">
        <x:f>IF(A32="","",SUMIFS('Vendor Payments'!$H$7:$H$506,'Vendor Payments'!$E$7:$E$506,A32))</x:f>
      </x:c>
      <x:c r="I32" s="77"/>
      <x:c r="J32" s="78" t="str">
        <x:f>IF(G32="","",MAX(0,N(G32)-N(H32)-N(I32)))</x:f>
      </x:c>
      <x:c r="K32" s="76" t="str">
        <x:f>IF(A32="","",IF(OR(J32=0,E32=""),0,MAX(0,TODAY()-E32)))</x:f>
      </x:c>
      <x:c r="L32" s="76" t="str">
        <x:f>IF(J32="","",IF(J32=0,"Paid",IF(K32=0,"Current",IF(K32&lt;=30,"1-30 Days",IF(K32&lt;=60,"31-60 Days",IF(K32&lt;=90,"61-90 Days","90+ Days"))))))</x:f>
      </x:c>
      <x:c r="M32" s="76" t="str">
        <x:f>IF(A32="","",IF(J32=0,"Paid",IF(AND(E32&lt;&gt;"",TODAY()&gt;E32),"Overdue","Open")))</x:f>
      </x:c>
      <x:c r="N32" s="13"/>
      <x:c r="O32" s="13"/>
      <x:c r="P32" s="13"/>
    </x:row>
    <x:row r="33">
      <x:c r="A33" s="13"/>
      <x:c r="B33" s="13"/>
      <x:c r="C33" s="76" t="str">
        <x:f>IF(B33="","",IFERROR(VLOOKUP(B33,'Lists &amp; COA'!$E$47:$G$145,2,FALSE),"Vendor not found"))</x:f>
      </x:c>
      <x:c r="D33" s="14"/>
      <x:c r="E33" s="14"/>
      <x:c r="F33" s="13"/>
      <x:c r="G33" s="77"/>
      <x:c r="H33" s="78" t="str">
        <x:f>IF(A33="","",SUMIFS('Vendor Payments'!$H$7:$H$506,'Vendor Payments'!$E$7:$E$506,A33))</x:f>
      </x:c>
      <x:c r="I33" s="77"/>
      <x:c r="J33" s="78" t="str">
        <x:f>IF(G33="","",MAX(0,N(G33)-N(H33)-N(I33)))</x:f>
      </x:c>
      <x:c r="K33" s="76" t="str">
        <x:f>IF(A33="","",IF(OR(J33=0,E33=""),0,MAX(0,TODAY()-E33)))</x:f>
      </x:c>
      <x:c r="L33" s="76" t="str">
        <x:f>IF(J33="","",IF(J33=0,"Paid",IF(K33=0,"Current",IF(K33&lt;=30,"1-30 Days",IF(K33&lt;=60,"31-60 Days",IF(K33&lt;=90,"61-90 Days","90+ Days"))))))</x:f>
      </x:c>
      <x:c r="M33" s="76" t="str">
        <x:f>IF(A33="","",IF(J33=0,"Paid",IF(AND(E33&lt;&gt;"",TODAY()&gt;E33),"Overdue","Open")))</x:f>
      </x:c>
      <x:c r="N33" s="13"/>
      <x:c r="O33" s="13"/>
      <x:c r="P33" s="13"/>
    </x:row>
    <x:row r="34">
      <x:c r="A34" s="13"/>
      <x:c r="B34" s="13"/>
      <x:c r="C34" s="76" t="str">
        <x:f>IF(B34="","",IFERROR(VLOOKUP(B34,'Lists &amp; COA'!$E$47:$G$145,2,FALSE),"Vendor not found"))</x:f>
      </x:c>
      <x:c r="D34" s="14"/>
      <x:c r="E34" s="14"/>
      <x:c r="F34" s="13"/>
      <x:c r="G34" s="77"/>
      <x:c r="H34" s="78" t="str">
        <x:f>IF(A34="","",SUMIFS('Vendor Payments'!$H$7:$H$506,'Vendor Payments'!$E$7:$E$506,A34))</x:f>
      </x:c>
      <x:c r="I34" s="77"/>
      <x:c r="J34" s="78" t="str">
        <x:f>IF(G34="","",MAX(0,N(G34)-N(H34)-N(I34)))</x:f>
      </x:c>
      <x:c r="K34" s="76" t="str">
        <x:f>IF(A34="","",IF(OR(J34=0,E34=""),0,MAX(0,TODAY()-E34)))</x:f>
      </x:c>
      <x:c r="L34" s="76" t="str">
        <x:f>IF(J34="","",IF(J34=0,"Paid",IF(K34=0,"Current",IF(K34&lt;=30,"1-30 Days",IF(K34&lt;=60,"31-60 Days",IF(K34&lt;=90,"61-90 Days","90+ Days"))))))</x:f>
      </x:c>
      <x:c r="M34" s="76" t="str">
        <x:f>IF(A34="","",IF(J34=0,"Paid",IF(AND(E34&lt;&gt;"",TODAY()&gt;E34),"Overdue","Open")))</x:f>
      </x:c>
      <x:c r="N34" s="13"/>
      <x:c r="O34" s="13"/>
      <x:c r="P34" s="13"/>
    </x:row>
    <x:row r="35">
      <x:c r="A35" s="13"/>
      <x:c r="B35" s="13"/>
      <x:c r="C35" s="76" t="str">
        <x:f>IF(B35="","",IFERROR(VLOOKUP(B35,'Lists &amp; COA'!$E$47:$G$145,2,FALSE),"Vendor not found"))</x:f>
      </x:c>
      <x:c r="D35" s="14"/>
      <x:c r="E35" s="14"/>
      <x:c r="F35" s="13"/>
      <x:c r="G35" s="77"/>
      <x:c r="H35" s="78" t="str">
        <x:f>IF(A35="","",SUMIFS('Vendor Payments'!$H$7:$H$506,'Vendor Payments'!$E$7:$E$506,A35))</x:f>
      </x:c>
      <x:c r="I35" s="77"/>
      <x:c r="J35" s="78" t="str">
        <x:f>IF(G35="","",MAX(0,N(G35)-N(H35)-N(I35)))</x:f>
      </x:c>
      <x:c r="K35" s="76" t="str">
        <x:f>IF(A35="","",IF(OR(J35=0,E35=""),0,MAX(0,TODAY()-E35)))</x:f>
      </x:c>
      <x:c r="L35" s="76" t="str">
        <x:f>IF(J35="","",IF(J35=0,"Paid",IF(K35=0,"Current",IF(K35&lt;=30,"1-30 Days",IF(K35&lt;=60,"31-60 Days",IF(K35&lt;=90,"61-90 Days","90+ Days"))))))</x:f>
      </x:c>
      <x:c r="M35" s="76" t="str">
        <x:f>IF(A35="","",IF(J35=0,"Paid",IF(AND(E35&lt;&gt;"",TODAY()&gt;E35),"Overdue","Open")))</x:f>
      </x:c>
      <x:c r="N35" s="13"/>
      <x:c r="O35" s="13"/>
      <x:c r="P35" s="13"/>
    </x:row>
    <x:row r="36">
      <x:c r="A36" s="13"/>
      <x:c r="B36" s="13"/>
      <x:c r="C36" s="76" t="str">
        <x:f>IF(B36="","",IFERROR(VLOOKUP(B36,'Lists &amp; COA'!$E$47:$G$145,2,FALSE),"Vendor not found"))</x:f>
      </x:c>
      <x:c r="D36" s="14"/>
      <x:c r="E36" s="14"/>
      <x:c r="F36" s="13"/>
      <x:c r="G36" s="77"/>
      <x:c r="H36" s="78" t="str">
        <x:f>IF(A36="","",SUMIFS('Vendor Payments'!$H$7:$H$506,'Vendor Payments'!$E$7:$E$506,A36))</x:f>
      </x:c>
      <x:c r="I36" s="77"/>
      <x:c r="J36" s="78" t="str">
        <x:f>IF(G36="","",MAX(0,N(G36)-N(H36)-N(I36)))</x:f>
      </x:c>
      <x:c r="K36" s="76" t="str">
        <x:f>IF(A36="","",IF(OR(J36=0,E36=""),0,MAX(0,TODAY()-E36)))</x:f>
      </x:c>
      <x:c r="L36" s="76" t="str">
        <x:f>IF(J36="","",IF(J36=0,"Paid",IF(K36=0,"Current",IF(K36&lt;=30,"1-30 Days",IF(K36&lt;=60,"31-60 Days",IF(K36&lt;=90,"61-90 Days","90+ Days"))))))</x:f>
      </x:c>
      <x:c r="M36" s="76" t="str">
        <x:f>IF(A36="","",IF(J36=0,"Paid",IF(AND(E36&lt;&gt;"",TODAY()&gt;E36),"Overdue","Open")))</x:f>
      </x:c>
      <x:c r="N36" s="13"/>
      <x:c r="O36" s="13"/>
      <x:c r="P36" s="13"/>
    </x:row>
    <x:row r="37">
      <x:c r="A37" s="13"/>
      <x:c r="B37" s="13"/>
      <x:c r="C37" s="76" t="str">
        <x:f>IF(B37="","",IFERROR(VLOOKUP(B37,'Lists &amp; COA'!$E$47:$G$145,2,FALSE),"Vendor not found"))</x:f>
      </x:c>
      <x:c r="D37" s="14"/>
      <x:c r="E37" s="14"/>
      <x:c r="F37" s="13"/>
      <x:c r="G37" s="77"/>
      <x:c r="H37" s="78" t="str">
        <x:f>IF(A37="","",SUMIFS('Vendor Payments'!$H$7:$H$506,'Vendor Payments'!$E$7:$E$506,A37))</x:f>
      </x:c>
      <x:c r="I37" s="77"/>
      <x:c r="J37" s="78" t="str">
        <x:f>IF(G37="","",MAX(0,N(G37)-N(H37)-N(I37)))</x:f>
      </x:c>
      <x:c r="K37" s="76" t="str">
        <x:f>IF(A37="","",IF(OR(J37=0,E37=""),0,MAX(0,TODAY()-E37)))</x:f>
      </x:c>
      <x:c r="L37" s="76" t="str">
        <x:f>IF(J37="","",IF(J37=0,"Paid",IF(K37=0,"Current",IF(K37&lt;=30,"1-30 Days",IF(K37&lt;=60,"31-60 Days",IF(K37&lt;=90,"61-90 Days","90+ Days"))))))</x:f>
      </x:c>
      <x:c r="M37" s="76" t="str">
        <x:f>IF(A37="","",IF(J37=0,"Paid",IF(AND(E37&lt;&gt;"",TODAY()&gt;E37),"Overdue","Open")))</x:f>
      </x:c>
      <x:c r="N37" s="13"/>
      <x:c r="O37" s="13"/>
      <x:c r="P37" s="13"/>
    </x:row>
    <x:row r="38">
      <x:c r="A38" s="13"/>
      <x:c r="B38" s="13"/>
      <x:c r="C38" s="76" t="str">
        <x:f>IF(B38="","",IFERROR(VLOOKUP(B38,'Lists &amp; COA'!$E$47:$G$145,2,FALSE),"Vendor not found"))</x:f>
      </x:c>
      <x:c r="D38" s="14"/>
      <x:c r="E38" s="14"/>
      <x:c r="F38" s="13"/>
      <x:c r="G38" s="77"/>
      <x:c r="H38" s="78" t="str">
        <x:f>IF(A38="","",SUMIFS('Vendor Payments'!$H$7:$H$506,'Vendor Payments'!$E$7:$E$506,A38))</x:f>
      </x:c>
      <x:c r="I38" s="77"/>
      <x:c r="J38" s="78" t="str">
        <x:f>IF(G38="","",MAX(0,N(G38)-N(H38)-N(I38)))</x:f>
      </x:c>
      <x:c r="K38" s="76" t="str">
        <x:f>IF(A38="","",IF(OR(J38=0,E38=""),0,MAX(0,TODAY()-E38)))</x:f>
      </x:c>
      <x:c r="L38" s="76" t="str">
        <x:f>IF(J38="","",IF(J38=0,"Paid",IF(K38=0,"Current",IF(K38&lt;=30,"1-30 Days",IF(K38&lt;=60,"31-60 Days",IF(K38&lt;=90,"61-90 Days","90+ Days"))))))</x:f>
      </x:c>
      <x:c r="M38" s="76" t="str">
        <x:f>IF(A38="","",IF(J38=0,"Paid",IF(AND(E38&lt;&gt;"",TODAY()&gt;E38),"Overdue","Open")))</x:f>
      </x:c>
      <x:c r="N38" s="13"/>
      <x:c r="O38" s="13"/>
      <x:c r="P38" s="13"/>
    </x:row>
    <x:row r="39">
      <x:c r="A39" s="13"/>
      <x:c r="B39" s="13"/>
      <x:c r="C39" s="76" t="str">
        <x:f>IF(B39="","",IFERROR(VLOOKUP(B39,'Lists &amp; COA'!$E$47:$G$145,2,FALSE),"Vendor not found"))</x:f>
      </x:c>
      <x:c r="D39" s="14"/>
      <x:c r="E39" s="14"/>
      <x:c r="F39" s="13"/>
      <x:c r="G39" s="77"/>
      <x:c r="H39" s="78" t="str">
        <x:f>IF(A39="","",SUMIFS('Vendor Payments'!$H$7:$H$506,'Vendor Payments'!$E$7:$E$506,A39))</x:f>
      </x:c>
      <x:c r="I39" s="77"/>
      <x:c r="J39" s="78" t="str">
        <x:f>IF(G39="","",MAX(0,N(G39)-N(H39)-N(I39)))</x:f>
      </x:c>
      <x:c r="K39" s="76" t="str">
        <x:f>IF(A39="","",IF(OR(J39=0,E39=""),0,MAX(0,TODAY()-E39)))</x:f>
      </x:c>
      <x:c r="L39" s="76" t="str">
        <x:f>IF(J39="","",IF(J39=0,"Paid",IF(K39=0,"Current",IF(K39&lt;=30,"1-30 Days",IF(K39&lt;=60,"31-60 Days",IF(K39&lt;=90,"61-90 Days","90+ Days"))))))</x:f>
      </x:c>
      <x:c r="M39" s="76" t="str">
        <x:f>IF(A39="","",IF(J39=0,"Paid",IF(AND(E39&lt;&gt;"",TODAY()&gt;E39),"Overdue","Open")))</x:f>
      </x:c>
      <x:c r="N39" s="13"/>
      <x:c r="O39" s="13"/>
      <x:c r="P39" s="13"/>
    </x:row>
    <x:row r="40">
      <x:c r="A40" s="13"/>
      <x:c r="B40" s="13"/>
      <x:c r="C40" s="76" t="str">
        <x:f>IF(B40="","",IFERROR(VLOOKUP(B40,'Lists &amp; COA'!$E$47:$G$145,2,FALSE),"Vendor not found"))</x:f>
      </x:c>
      <x:c r="D40" s="14"/>
      <x:c r="E40" s="14"/>
      <x:c r="F40" s="13"/>
      <x:c r="G40" s="77"/>
      <x:c r="H40" s="78" t="str">
        <x:f>IF(A40="","",SUMIFS('Vendor Payments'!$H$7:$H$506,'Vendor Payments'!$E$7:$E$506,A40))</x:f>
      </x:c>
      <x:c r="I40" s="77"/>
      <x:c r="J40" s="78" t="str">
        <x:f>IF(G40="","",MAX(0,N(G40)-N(H40)-N(I40)))</x:f>
      </x:c>
      <x:c r="K40" s="76" t="str">
        <x:f>IF(A40="","",IF(OR(J40=0,E40=""),0,MAX(0,TODAY()-E40)))</x:f>
      </x:c>
      <x:c r="L40" s="76" t="str">
        <x:f>IF(J40="","",IF(J40=0,"Paid",IF(K40=0,"Current",IF(K40&lt;=30,"1-30 Days",IF(K40&lt;=60,"31-60 Days",IF(K40&lt;=90,"61-90 Days","90+ Days"))))))</x:f>
      </x:c>
      <x:c r="M40" s="76" t="str">
        <x:f>IF(A40="","",IF(J40=0,"Paid",IF(AND(E40&lt;&gt;"",TODAY()&gt;E40),"Overdue","Open")))</x:f>
      </x:c>
      <x:c r="N40" s="13"/>
      <x:c r="O40" s="13"/>
      <x:c r="P40" s="13"/>
    </x:row>
    <x:row r="41">
      <x:c r="A41" s="13"/>
      <x:c r="B41" s="13"/>
      <x:c r="C41" s="76" t="str">
        <x:f>IF(B41="","",IFERROR(VLOOKUP(B41,'Lists &amp; COA'!$E$47:$G$145,2,FALSE),"Vendor not found"))</x:f>
      </x:c>
      <x:c r="D41" s="14"/>
      <x:c r="E41" s="14"/>
      <x:c r="F41" s="13"/>
      <x:c r="G41" s="77"/>
      <x:c r="H41" s="78" t="str">
        <x:f>IF(A41="","",SUMIFS('Vendor Payments'!$H$7:$H$506,'Vendor Payments'!$E$7:$E$506,A41))</x:f>
      </x:c>
      <x:c r="I41" s="77"/>
      <x:c r="J41" s="78" t="str">
        <x:f>IF(G41="","",MAX(0,N(G41)-N(H41)-N(I41)))</x:f>
      </x:c>
      <x:c r="K41" s="76" t="str">
        <x:f>IF(A41="","",IF(OR(J41=0,E41=""),0,MAX(0,TODAY()-E41)))</x:f>
      </x:c>
      <x:c r="L41" s="76" t="str">
        <x:f>IF(J41="","",IF(J41=0,"Paid",IF(K41=0,"Current",IF(K41&lt;=30,"1-30 Days",IF(K41&lt;=60,"31-60 Days",IF(K41&lt;=90,"61-90 Days","90+ Days"))))))</x:f>
      </x:c>
      <x:c r="M41" s="76" t="str">
        <x:f>IF(A41="","",IF(J41=0,"Paid",IF(AND(E41&lt;&gt;"",TODAY()&gt;E41),"Overdue","Open")))</x:f>
      </x:c>
      <x:c r="N41" s="13"/>
      <x:c r="O41" s="13"/>
      <x:c r="P41" s="13"/>
    </x:row>
    <x:row r="42">
      <x:c r="A42" s="13"/>
      <x:c r="B42" s="13"/>
      <x:c r="C42" s="76" t="str">
        <x:f>IF(B42="","",IFERROR(VLOOKUP(B42,'Lists &amp; COA'!$E$47:$G$145,2,FALSE),"Vendor not found"))</x:f>
      </x:c>
      <x:c r="D42" s="14"/>
      <x:c r="E42" s="14"/>
      <x:c r="F42" s="13"/>
      <x:c r="G42" s="77"/>
      <x:c r="H42" s="78" t="str">
        <x:f>IF(A42="","",SUMIFS('Vendor Payments'!$H$7:$H$506,'Vendor Payments'!$E$7:$E$506,A42))</x:f>
      </x:c>
      <x:c r="I42" s="77"/>
      <x:c r="J42" s="78" t="str">
        <x:f>IF(G42="","",MAX(0,N(G42)-N(H42)-N(I42)))</x:f>
      </x:c>
      <x:c r="K42" s="76" t="str">
        <x:f>IF(A42="","",IF(OR(J42=0,E42=""),0,MAX(0,TODAY()-E42)))</x:f>
      </x:c>
      <x:c r="L42" s="76" t="str">
        <x:f>IF(J42="","",IF(J42=0,"Paid",IF(K42=0,"Current",IF(K42&lt;=30,"1-30 Days",IF(K42&lt;=60,"31-60 Days",IF(K42&lt;=90,"61-90 Days","90+ Days"))))))</x:f>
      </x:c>
      <x:c r="M42" s="76" t="str">
        <x:f>IF(A42="","",IF(J42=0,"Paid",IF(AND(E42&lt;&gt;"",TODAY()&gt;E42),"Overdue","Open")))</x:f>
      </x:c>
      <x:c r="N42" s="13"/>
      <x:c r="O42" s="13"/>
      <x:c r="P42" s="13"/>
    </x:row>
    <x:row r="43">
      <x:c r="A43" s="13"/>
      <x:c r="B43" s="13"/>
      <x:c r="C43" s="76" t="str">
        <x:f>IF(B43="","",IFERROR(VLOOKUP(B43,'Lists &amp; COA'!$E$47:$G$145,2,FALSE),"Vendor not found"))</x:f>
      </x:c>
      <x:c r="D43" s="14"/>
      <x:c r="E43" s="14"/>
      <x:c r="F43" s="13"/>
      <x:c r="G43" s="77"/>
      <x:c r="H43" s="78" t="str">
        <x:f>IF(A43="","",SUMIFS('Vendor Payments'!$H$7:$H$506,'Vendor Payments'!$E$7:$E$506,A43))</x:f>
      </x:c>
      <x:c r="I43" s="77"/>
      <x:c r="J43" s="78" t="str">
        <x:f>IF(G43="","",MAX(0,N(G43)-N(H43)-N(I43)))</x:f>
      </x:c>
      <x:c r="K43" s="76" t="str">
        <x:f>IF(A43="","",IF(OR(J43=0,E43=""),0,MAX(0,TODAY()-E43)))</x:f>
      </x:c>
      <x:c r="L43" s="76" t="str">
        <x:f>IF(J43="","",IF(J43=0,"Paid",IF(K43=0,"Current",IF(K43&lt;=30,"1-30 Days",IF(K43&lt;=60,"31-60 Days",IF(K43&lt;=90,"61-90 Days","90+ Days"))))))</x:f>
      </x:c>
      <x:c r="M43" s="76" t="str">
        <x:f>IF(A43="","",IF(J43=0,"Paid",IF(AND(E43&lt;&gt;"",TODAY()&gt;E43),"Overdue","Open")))</x:f>
      </x:c>
      <x:c r="N43" s="13"/>
      <x:c r="O43" s="13"/>
      <x:c r="P43" s="13"/>
    </x:row>
    <x:row r="44">
      <x:c r="A44" s="13"/>
      <x:c r="B44" s="13"/>
      <x:c r="C44" s="76" t="str">
        <x:f>IF(B44="","",IFERROR(VLOOKUP(B44,'Lists &amp; COA'!$E$47:$G$145,2,FALSE),"Vendor not found"))</x:f>
      </x:c>
      <x:c r="D44" s="14"/>
      <x:c r="E44" s="14"/>
      <x:c r="F44" s="13"/>
      <x:c r="G44" s="77"/>
      <x:c r="H44" s="78" t="str">
        <x:f>IF(A44="","",SUMIFS('Vendor Payments'!$H$7:$H$506,'Vendor Payments'!$E$7:$E$506,A44))</x:f>
      </x:c>
      <x:c r="I44" s="77"/>
      <x:c r="J44" s="78" t="str">
        <x:f>IF(G44="","",MAX(0,N(G44)-N(H44)-N(I44)))</x:f>
      </x:c>
      <x:c r="K44" s="76" t="str">
        <x:f>IF(A44="","",IF(OR(J44=0,E44=""),0,MAX(0,TODAY()-E44)))</x:f>
      </x:c>
      <x:c r="L44" s="76" t="str">
        <x:f>IF(J44="","",IF(J44=0,"Paid",IF(K44=0,"Current",IF(K44&lt;=30,"1-30 Days",IF(K44&lt;=60,"31-60 Days",IF(K44&lt;=90,"61-90 Days","90+ Days"))))))</x:f>
      </x:c>
      <x:c r="M44" s="76" t="str">
        <x:f>IF(A44="","",IF(J44=0,"Paid",IF(AND(E44&lt;&gt;"",TODAY()&gt;E44),"Overdue","Open")))</x:f>
      </x:c>
      <x:c r="N44" s="13"/>
      <x:c r="O44" s="13"/>
      <x:c r="P44" s="13"/>
    </x:row>
    <x:row r="45">
      <x:c r="A45" s="13"/>
      <x:c r="B45" s="13"/>
      <x:c r="C45" s="76" t="str">
        <x:f>IF(B45="","",IFERROR(VLOOKUP(B45,'Lists &amp; COA'!$E$47:$G$145,2,FALSE),"Vendor not found"))</x:f>
      </x:c>
      <x:c r="D45" s="14"/>
      <x:c r="E45" s="14"/>
      <x:c r="F45" s="13"/>
      <x:c r="G45" s="77"/>
      <x:c r="H45" s="78" t="str">
        <x:f>IF(A45="","",SUMIFS('Vendor Payments'!$H$7:$H$506,'Vendor Payments'!$E$7:$E$506,A45))</x:f>
      </x:c>
      <x:c r="I45" s="77"/>
      <x:c r="J45" s="78" t="str">
        <x:f>IF(G45="","",MAX(0,N(G45)-N(H45)-N(I45)))</x:f>
      </x:c>
      <x:c r="K45" s="76" t="str">
        <x:f>IF(A45="","",IF(OR(J45=0,E45=""),0,MAX(0,TODAY()-E45)))</x:f>
      </x:c>
      <x:c r="L45" s="76" t="str">
        <x:f>IF(J45="","",IF(J45=0,"Paid",IF(K45=0,"Current",IF(K45&lt;=30,"1-30 Days",IF(K45&lt;=60,"31-60 Days",IF(K45&lt;=90,"61-90 Days","90+ Days"))))))</x:f>
      </x:c>
      <x:c r="M45" s="76" t="str">
        <x:f>IF(A45="","",IF(J45=0,"Paid",IF(AND(E45&lt;&gt;"",TODAY()&gt;E45),"Overdue","Open")))</x:f>
      </x:c>
      <x:c r="N45" s="13"/>
      <x:c r="O45" s="13"/>
      <x:c r="P45" s="13"/>
    </x:row>
    <x:row r="46">
      <x:c r="A46" s="13"/>
      <x:c r="B46" s="13"/>
      <x:c r="C46" s="76" t="str">
        <x:f>IF(B46="","",IFERROR(VLOOKUP(B46,'Lists &amp; COA'!$E$47:$G$145,2,FALSE),"Vendor not found"))</x:f>
      </x:c>
      <x:c r="D46" s="14"/>
      <x:c r="E46" s="14"/>
      <x:c r="F46" s="13"/>
      <x:c r="G46" s="77"/>
      <x:c r="H46" s="78" t="str">
        <x:f>IF(A46="","",SUMIFS('Vendor Payments'!$H$7:$H$506,'Vendor Payments'!$E$7:$E$506,A46))</x:f>
      </x:c>
      <x:c r="I46" s="77"/>
      <x:c r="J46" s="78" t="str">
        <x:f>IF(G46="","",MAX(0,N(G46)-N(H46)-N(I46)))</x:f>
      </x:c>
      <x:c r="K46" s="76" t="str">
        <x:f>IF(A46="","",IF(OR(J46=0,E46=""),0,MAX(0,TODAY()-E46)))</x:f>
      </x:c>
      <x:c r="L46" s="76" t="str">
        <x:f>IF(J46="","",IF(J46=0,"Paid",IF(K46=0,"Current",IF(K46&lt;=30,"1-30 Days",IF(K46&lt;=60,"31-60 Days",IF(K46&lt;=90,"61-90 Days","90+ Days"))))))</x:f>
      </x:c>
      <x:c r="M46" s="76" t="str">
        <x:f>IF(A46="","",IF(J46=0,"Paid",IF(AND(E46&lt;&gt;"",TODAY()&gt;E46),"Overdue","Open")))</x:f>
      </x:c>
      <x:c r="N46" s="13"/>
      <x:c r="O46" s="13"/>
      <x:c r="P46" s="13"/>
    </x:row>
    <x:row r="47">
      <x:c r="A47" s="13"/>
      <x:c r="B47" s="13"/>
      <x:c r="C47" s="76" t="str">
        <x:f>IF(B47="","",IFERROR(VLOOKUP(B47,'Lists &amp; COA'!$E$47:$G$145,2,FALSE),"Vendor not found"))</x:f>
      </x:c>
      <x:c r="D47" s="14"/>
      <x:c r="E47" s="14"/>
      <x:c r="F47" s="13"/>
      <x:c r="G47" s="77"/>
      <x:c r="H47" s="78" t="str">
        <x:f>IF(A47="","",SUMIFS('Vendor Payments'!$H$7:$H$506,'Vendor Payments'!$E$7:$E$506,A47))</x:f>
      </x:c>
      <x:c r="I47" s="77"/>
      <x:c r="J47" s="78" t="str">
        <x:f>IF(G47="","",MAX(0,N(G47)-N(H47)-N(I47)))</x:f>
      </x:c>
      <x:c r="K47" s="76" t="str">
        <x:f>IF(A47="","",IF(OR(J47=0,E47=""),0,MAX(0,TODAY()-E47)))</x:f>
      </x:c>
      <x:c r="L47" s="76" t="str">
        <x:f>IF(J47="","",IF(J47=0,"Paid",IF(K47=0,"Current",IF(K47&lt;=30,"1-30 Days",IF(K47&lt;=60,"31-60 Days",IF(K47&lt;=90,"61-90 Days","90+ Days"))))))</x:f>
      </x:c>
      <x:c r="M47" s="76" t="str">
        <x:f>IF(A47="","",IF(J47=0,"Paid",IF(AND(E47&lt;&gt;"",TODAY()&gt;E47),"Overdue","Open")))</x:f>
      </x:c>
      <x:c r="N47" s="13"/>
      <x:c r="O47" s="13"/>
      <x:c r="P47" s="13"/>
    </x:row>
    <x:row r="48">
      <x:c r="A48" s="13"/>
      <x:c r="B48" s="13"/>
      <x:c r="C48" s="76" t="str">
        <x:f>IF(B48="","",IFERROR(VLOOKUP(B48,'Lists &amp; COA'!$E$47:$G$145,2,FALSE),"Vendor not found"))</x:f>
      </x:c>
      <x:c r="D48" s="14"/>
      <x:c r="E48" s="14"/>
      <x:c r="F48" s="13"/>
      <x:c r="G48" s="77"/>
      <x:c r="H48" s="78" t="str">
        <x:f>IF(A48="","",SUMIFS('Vendor Payments'!$H$7:$H$506,'Vendor Payments'!$E$7:$E$506,A48))</x:f>
      </x:c>
      <x:c r="I48" s="77"/>
      <x:c r="J48" s="78" t="str">
        <x:f>IF(G48="","",MAX(0,N(G48)-N(H48)-N(I48)))</x:f>
      </x:c>
      <x:c r="K48" s="76" t="str">
        <x:f>IF(A48="","",IF(OR(J48=0,E48=""),0,MAX(0,TODAY()-E48)))</x:f>
      </x:c>
      <x:c r="L48" s="76" t="str">
        <x:f>IF(J48="","",IF(J48=0,"Paid",IF(K48=0,"Current",IF(K48&lt;=30,"1-30 Days",IF(K48&lt;=60,"31-60 Days",IF(K48&lt;=90,"61-90 Days","90+ Days"))))))</x:f>
      </x:c>
      <x:c r="M48" s="76" t="str">
        <x:f>IF(A48="","",IF(J48=0,"Paid",IF(AND(E48&lt;&gt;"",TODAY()&gt;E48),"Overdue","Open")))</x:f>
      </x:c>
      <x:c r="N48" s="13"/>
      <x:c r="O48" s="13"/>
      <x:c r="P48" s="13"/>
    </x:row>
    <x:row r="49">
      <x:c r="A49" s="13"/>
      <x:c r="B49" s="13"/>
      <x:c r="C49" s="76" t="str">
        <x:f>IF(B49="","",IFERROR(VLOOKUP(B49,'Lists &amp; COA'!$E$47:$G$145,2,FALSE),"Vendor not found"))</x:f>
      </x:c>
      <x:c r="D49" s="14"/>
      <x:c r="E49" s="14"/>
      <x:c r="F49" s="13"/>
      <x:c r="G49" s="77"/>
      <x:c r="H49" s="78" t="str">
        <x:f>IF(A49="","",SUMIFS('Vendor Payments'!$H$7:$H$506,'Vendor Payments'!$E$7:$E$506,A49))</x:f>
      </x:c>
      <x:c r="I49" s="77"/>
      <x:c r="J49" s="78" t="str">
        <x:f>IF(G49="","",MAX(0,N(G49)-N(H49)-N(I49)))</x:f>
      </x:c>
      <x:c r="K49" s="76" t="str">
        <x:f>IF(A49="","",IF(OR(J49=0,E49=""),0,MAX(0,TODAY()-E49)))</x:f>
      </x:c>
      <x:c r="L49" s="76" t="str">
        <x:f>IF(J49="","",IF(J49=0,"Paid",IF(K49=0,"Current",IF(K49&lt;=30,"1-30 Days",IF(K49&lt;=60,"31-60 Days",IF(K49&lt;=90,"61-90 Days","90+ Days"))))))</x:f>
      </x:c>
      <x:c r="M49" s="76" t="str">
        <x:f>IF(A49="","",IF(J49=0,"Paid",IF(AND(E49&lt;&gt;"",TODAY()&gt;E49),"Overdue","Open")))</x:f>
      </x:c>
      <x:c r="N49" s="13"/>
      <x:c r="O49" s="13"/>
      <x:c r="P49" s="13"/>
    </x:row>
    <x:row r="50">
      <x:c r="A50" s="13"/>
      <x:c r="B50" s="13"/>
      <x:c r="C50" s="76" t="str">
        <x:f>IF(B50="","",IFERROR(VLOOKUP(B50,'Lists &amp; COA'!$E$47:$G$145,2,FALSE),"Vendor not found"))</x:f>
      </x:c>
      <x:c r="D50" s="14"/>
      <x:c r="E50" s="14"/>
      <x:c r="F50" s="13"/>
      <x:c r="G50" s="77"/>
      <x:c r="H50" s="78" t="str">
        <x:f>IF(A50="","",SUMIFS('Vendor Payments'!$H$7:$H$506,'Vendor Payments'!$E$7:$E$506,A50))</x:f>
      </x:c>
      <x:c r="I50" s="77"/>
      <x:c r="J50" s="78" t="str">
        <x:f>IF(G50="","",MAX(0,N(G50)-N(H50)-N(I50)))</x:f>
      </x:c>
      <x:c r="K50" s="76" t="str">
        <x:f>IF(A50="","",IF(OR(J50=0,E50=""),0,MAX(0,TODAY()-E50)))</x:f>
      </x:c>
      <x:c r="L50" s="76" t="str">
        <x:f>IF(J50="","",IF(J50=0,"Paid",IF(K50=0,"Current",IF(K50&lt;=30,"1-30 Days",IF(K50&lt;=60,"31-60 Days",IF(K50&lt;=90,"61-90 Days","90+ Days"))))))</x:f>
      </x:c>
      <x:c r="M50" s="76" t="str">
        <x:f>IF(A50="","",IF(J50=0,"Paid",IF(AND(E50&lt;&gt;"",TODAY()&gt;E50),"Overdue","Open")))</x:f>
      </x:c>
      <x:c r="N50" s="13"/>
      <x:c r="O50" s="13"/>
      <x:c r="P50" s="13"/>
    </x:row>
    <x:row r="51">
      <x:c r="A51" s="13"/>
      <x:c r="B51" s="13"/>
      <x:c r="C51" s="76" t="str">
        <x:f>IF(B51="","",IFERROR(VLOOKUP(B51,'Lists &amp; COA'!$E$47:$G$145,2,FALSE),"Vendor not found"))</x:f>
      </x:c>
      <x:c r="D51" s="14"/>
      <x:c r="E51" s="14"/>
      <x:c r="F51" s="13"/>
      <x:c r="G51" s="77"/>
      <x:c r="H51" s="78" t="str">
        <x:f>IF(A51="","",SUMIFS('Vendor Payments'!$H$7:$H$506,'Vendor Payments'!$E$7:$E$506,A51))</x:f>
      </x:c>
      <x:c r="I51" s="77"/>
      <x:c r="J51" s="78" t="str">
        <x:f>IF(G51="","",MAX(0,N(G51)-N(H51)-N(I51)))</x:f>
      </x:c>
      <x:c r="K51" s="76" t="str">
        <x:f>IF(A51="","",IF(OR(J51=0,E51=""),0,MAX(0,TODAY()-E51)))</x:f>
      </x:c>
      <x:c r="L51" s="76" t="str">
        <x:f>IF(J51="","",IF(J51=0,"Paid",IF(K51=0,"Current",IF(K51&lt;=30,"1-30 Days",IF(K51&lt;=60,"31-60 Days",IF(K51&lt;=90,"61-90 Days","90+ Days"))))))</x:f>
      </x:c>
      <x:c r="M51" s="76" t="str">
        <x:f>IF(A51="","",IF(J51=0,"Paid",IF(AND(E51&lt;&gt;"",TODAY()&gt;E51),"Overdue","Open")))</x:f>
      </x:c>
      <x:c r="N51" s="13"/>
      <x:c r="O51" s="13"/>
      <x:c r="P51" s="13"/>
    </x:row>
    <x:row r="52">
      <x:c r="A52" s="13"/>
      <x:c r="B52" s="13"/>
      <x:c r="C52" s="76" t="str">
        <x:f>IF(B52="","",IFERROR(VLOOKUP(B52,'Lists &amp; COA'!$E$47:$G$145,2,FALSE),"Vendor not found"))</x:f>
      </x:c>
      <x:c r="D52" s="14"/>
      <x:c r="E52" s="14"/>
      <x:c r="F52" s="13"/>
      <x:c r="G52" s="77"/>
      <x:c r="H52" s="78" t="str">
        <x:f>IF(A52="","",SUMIFS('Vendor Payments'!$H$7:$H$506,'Vendor Payments'!$E$7:$E$506,A52))</x:f>
      </x:c>
      <x:c r="I52" s="77"/>
      <x:c r="J52" s="78" t="str">
        <x:f>IF(G52="","",MAX(0,N(G52)-N(H52)-N(I52)))</x:f>
      </x:c>
      <x:c r="K52" s="76" t="str">
        <x:f>IF(A52="","",IF(OR(J52=0,E52=""),0,MAX(0,TODAY()-E52)))</x:f>
      </x:c>
      <x:c r="L52" s="76" t="str">
        <x:f>IF(J52="","",IF(J52=0,"Paid",IF(K52=0,"Current",IF(K52&lt;=30,"1-30 Days",IF(K52&lt;=60,"31-60 Days",IF(K52&lt;=90,"61-90 Days","90+ Days"))))))</x:f>
      </x:c>
      <x:c r="M52" s="76" t="str">
        <x:f>IF(A52="","",IF(J52=0,"Paid",IF(AND(E52&lt;&gt;"",TODAY()&gt;E52),"Overdue","Open")))</x:f>
      </x:c>
      <x:c r="N52" s="13"/>
      <x:c r="O52" s="13"/>
      <x:c r="P52" s="13"/>
    </x:row>
    <x:row r="53">
      <x:c r="A53" s="13"/>
      <x:c r="B53" s="13"/>
      <x:c r="C53" s="76" t="str">
        <x:f>IF(B53="","",IFERROR(VLOOKUP(B53,'Lists &amp; COA'!$E$47:$G$145,2,FALSE),"Vendor not found"))</x:f>
      </x:c>
      <x:c r="D53" s="14"/>
      <x:c r="E53" s="14"/>
      <x:c r="F53" s="13"/>
      <x:c r="G53" s="77"/>
      <x:c r="H53" s="78" t="str">
        <x:f>IF(A53="","",SUMIFS('Vendor Payments'!$H$7:$H$506,'Vendor Payments'!$E$7:$E$506,A53))</x:f>
      </x:c>
      <x:c r="I53" s="77"/>
      <x:c r="J53" s="78" t="str">
        <x:f>IF(G53="","",MAX(0,N(G53)-N(H53)-N(I53)))</x:f>
      </x:c>
      <x:c r="K53" s="76" t="str">
        <x:f>IF(A53="","",IF(OR(J53=0,E53=""),0,MAX(0,TODAY()-E53)))</x:f>
      </x:c>
      <x:c r="L53" s="76" t="str">
        <x:f>IF(J53="","",IF(J53=0,"Paid",IF(K53=0,"Current",IF(K53&lt;=30,"1-30 Days",IF(K53&lt;=60,"31-60 Days",IF(K53&lt;=90,"61-90 Days","90+ Days"))))))</x:f>
      </x:c>
      <x:c r="M53" s="76" t="str">
        <x:f>IF(A53="","",IF(J53=0,"Paid",IF(AND(E53&lt;&gt;"",TODAY()&gt;E53),"Overdue","Open")))</x:f>
      </x:c>
      <x:c r="N53" s="13"/>
      <x:c r="O53" s="13"/>
      <x:c r="P53" s="13"/>
    </x:row>
    <x:row r="54">
      <x:c r="A54" s="13"/>
      <x:c r="B54" s="13"/>
      <x:c r="C54" s="76" t="str">
        <x:f>IF(B54="","",IFERROR(VLOOKUP(B54,'Lists &amp; COA'!$E$47:$G$145,2,FALSE),"Vendor not found"))</x:f>
      </x:c>
      <x:c r="D54" s="14"/>
      <x:c r="E54" s="14"/>
      <x:c r="F54" s="13"/>
      <x:c r="G54" s="77"/>
      <x:c r="H54" s="78" t="str">
        <x:f>IF(A54="","",SUMIFS('Vendor Payments'!$H$7:$H$506,'Vendor Payments'!$E$7:$E$506,A54))</x:f>
      </x:c>
      <x:c r="I54" s="77"/>
      <x:c r="J54" s="78" t="str">
        <x:f>IF(G54="","",MAX(0,N(G54)-N(H54)-N(I54)))</x:f>
      </x:c>
      <x:c r="K54" s="76" t="str">
        <x:f>IF(A54="","",IF(OR(J54=0,E54=""),0,MAX(0,TODAY()-E54)))</x:f>
      </x:c>
      <x:c r="L54" s="76" t="str">
        <x:f>IF(J54="","",IF(J54=0,"Paid",IF(K54=0,"Current",IF(K54&lt;=30,"1-30 Days",IF(K54&lt;=60,"31-60 Days",IF(K54&lt;=90,"61-90 Days","90+ Days"))))))</x:f>
      </x:c>
      <x:c r="M54" s="76" t="str">
        <x:f>IF(A54="","",IF(J54=0,"Paid",IF(AND(E54&lt;&gt;"",TODAY()&gt;E54),"Overdue","Open")))</x:f>
      </x:c>
      <x:c r="N54" s="13"/>
      <x:c r="O54" s="13"/>
      <x:c r="P54" s="13"/>
    </x:row>
    <x:row r="55">
      <x:c r="A55" s="13"/>
      <x:c r="B55" s="13"/>
      <x:c r="C55" s="76" t="str">
        <x:f>IF(B55="","",IFERROR(VLOOKUP(B55,'Lists &amp; COA'!$E$47:$G$145,2,FALSE),"Vendor not found"))</x:f>
      </x:c>
      <x:c r="D55" s="14"/>
      <x:c r="E55" s="14"/>
      <x:c r="F55" s="13"/>
      <x:c r="G55" s="77"/>
      <x:c r="H55" s="78" t="str">
        <x:f>IF(A55="","",SUMIFS('Vendor Payments'!$H$7:$H$506,'Vendor Payments'!$E$7:$E$506,A55))</x:f>
      </x:c>
      <x:c r="I55" s="77"/>
      <x:c r="J55" s="78" t="str">
        <x:f>IF(G55="","",MAX(0,N(G55)-N(H55)-N(I55)))</x:f>
      </x:c>
      <x:c r="K55" s="76" t="str">
        <x:f>IF(A55="","",IF(OR(J55=0,E55=""),0,MAX(0,TODAY()-E55)))</x:f>
      </x:c>
      <x:c r="L55" s="76" t="str">
        <x:f>IF(J55="","",IF(J55=0,"Paid",IF(K55=0,"Current",IF(K55&lt;=30,"1-30 Days",IF(K55&lt;=60,"31-60 Days",IF(K55&lt;=90,"61-90 Days","90+ Days"))))))</x:f>
      </x:c>
      <x:c r="M55" s="76" t="str">
        <x:f>IF(A55="","",IF(J55=0,"Paid",IF(AND(E55&lt;&gt;"",TODAY()&gt;E55),"Overdue","Open")))</x:f>
      </x:c>
      <x:c r="N55" s="13"/>
      <x:c r="O55" s="13"/>
      <x:c r="P55" s="13"/>
    </x:row>
    <x:row r="56">
      <x:c r="A56" s="13"/>
      <x:c r="B56" s="13"/>
      <x:c r="C56" s="76" t="str">
        <x:f>IF(B56="","",IFERROR(VLOOKUP(B56,'Lists &amp; COA'!$E$47:$G$145,2,FALSE),"Vendor not found"))</x:f>
      </x:c>
      <x:c r="D56" s="14"/>
      <x:c r="E56" s="14"/>
      <x:c r="F56" s="13"/>
      <x:c r="G56" s="77"/>
      <x:c r="H56" s="78" t="str">
        <x:f>IF(A56="","",SUMIFS('Vendor Payments'!$H$7:$H$506,'Vendor Payments'!$E$7:$E$506,A56))</x:f>
      </x:c>
      <x:c r="I56" s="77"/>
      <x:c r="J56" s="78" t="str">
        <x:f>IF(G56="","",MAX(0,N(G56)-N(H56)-N(I56)))</x:f>
      </x:c>
      <x:c r="K56" s="76" t="str">
        <x:f>IF(A56="","",IF(OR(J56=0,E56=""),0,MAX(0,TODAY()-E56)))</x:f>
      </x:c>
      <x:c r="L56" s="76" t="str">
        <x:f>IF(J56="","",IF(J56=0,"Paid",IF(K56=0,"Current",IF(K56&lt;=30,"1-30 Days",IF(K56&lt;=60,"31-60 Days",IF(K56&lt;=90,"61-90 Days","90+ Days"))))))</x:f>
      </x:c>
      <x:c r="M56" s="76" t="str">
        <x:f>IF(A56="","",IF(J56=0,"Paid",IF(AND(E56&lt;&gt;"",TODAY()&gt;E56),"Overdue","Open")))</x:f>
      </x:c>
      <x:c r="N56" s="13"/>
      <x:c r="O56" s="13"/>
      <x:c r="P56" s="13"/>
    </x:row>
    <x:row r="57">
      <x:c r="A57" s="13"/>
      <x:c r="B57" s="13"/>
      <x:c r="C57" s="76" t="str">
        <x:f>IF(B57="","",IFERROR(VLOOKUP(B57,'Lists &amp; COA'!$E$47:$G$145,2,FALSE),"Vendor not found"))</x:f>
      </x:c>
      <x:c r="D57" s="14"/>
      <x:c r="E57" s="14"/>
      <x:c r="F57" s="13"/>
      <x:c r="G57" s="77"/>
      <x:c r="H57" s="78" t="str">
        <x:f>IF(A57="","",SUMIFS('Vendor Payments'!$H$7:$H$506,'Vendor Payments'!$E$7:$E$506,A57))</x:f>
      </x:c>
      <x:c r="I57" s="77"/>
      <x:c r="J57" s="78" t="str">
        <x:f>IF(G57="","",MAX(0,N(G57)-N(H57)-N(I57)))</x:f>
      </x:c>
      <x:c r="K57" s="76" t="str">
        <x:f>IF(A57="","",IF(OR(J57=0,E57=""),0,MAX(0,TODAY()-E57)))</x:f>
      </x:c>
      <x:c r="L57" s="76" t="str">
        <x:f>IF(J57="","",IF(J57=0,"Paid",IF(K57=0,"Current",IF(K57&lt;=30,"1-30 Days",IF(K57&lt;=60,"31-60 Days",IF(K57&lt;=90,"61-90 Days","90+ Days"))))))</x:f>
      </x:c>
      <x:c r="M57" s="76" t="str">
        <x:f>IF(A57="","",IF(J57=0,"Paid",IF(AND(E57&lt;&gt;"",TODAY()&gt;E57),"Overdue","Open")))</x:f>
      </x:c>
      <x:c r="N57" s="13"/>
      <x:c r="O57" s="13"/>
      <x:c r="P57" s="13"/>
    </x:row>
    <x:row r="58">
      <x:c r="A58" s="13"/>
      <x:c r="B58" s="13"/>
      <x:c r="C58" s="76" t="str">
        <x:f>IF(B58="","",IFERROR(VLOOKUP(B58,'Lists &amp; COA'!$E$47:$G$145,2,FALSE),"Vendor not found"))</x:f>
      </x:c>
      <x:c r="D58" s="14"/>
      <x:c r="E58" s="14"/>
      <x:c r="F58" s="13"/>
      <x:c r="G58" s="77"/>
      <x:c r="H58" s="78" t="str">
        <x:f>IF(A58="","",SUMIFS('Vendor Payments'!$H$7:$H$506,'Vendor Payments'!$E$7:$E$506,A58))</x:f>
      </x:c>
      <x:c r="I58" s="77"/>
      <x:c r="J58" s="78" t="str">
        <x:f>IF(G58="","",MAX(0,N(G58)-N(H58)-N(I58)))</x:f>
      </x:c>
      <x:c r="K58" s="76" t="str">
        <x:f>IF(A58="","",IF(OR(J58=0,E58=""),0,MAX(0,TODAY()-E58)))</x:f>
      </x:c>
      <x:c r="L58" s="76" t="str">
        <x:f>IF(J58="","",IF(J58=0,"Paid",IF(K58=0,"Current",IF(K58&lt;=30,"1-30 Days",IF(K58&lt;=60,"31-60 Days",IF(K58&lt;=90,"61-90 Days","90+ Days"))))))</x:f>
      </x:c>
      <x:c r="M58" s="76" t="str">
        <x:f>IF(A58="","",IF(J58=0,"Paid",IF(AND(E58&lt;&gt;"",TODAY()&gt;E58),"Overdue","Open")))</x:f>
      </x:c>
      <x:c r="N58" s="13"/>
      <x:c r="O58" s="13"/>
      <x:c r="P58" s="13"/>
    </x:row>
    <x:row r="59">
      <x:c r="A59" s="13"/>
      <x:c r="B59" s="13"/>
      <x:c r="C59" s="76" t="str">
        <x:f>IF(B59="","",IFERROR(VLOOKUP(B59,'Lists &amp; COA'!$E$47:$G$145,2,FALSE),"Vendor not found"))</x:f>
      </x:c>
      <x:c r="D59" s="14"/>
      <x:c r="E59" s="14"/>
      <x:c r="F59" s="13"/>
      <x:c r="G59" s="77"/>
      <x:c r="H59" s="78" t="str">
        <x:f>IF(A59="","",SUMIFS('Vendor Payments'!$H$7:$H$506,'Vendor Payments'!$E$7:$E$506,A59))</x:f>
      </x:c>
      <x:c r="I59" s="77"/>
      <x:c r="J59" s="78" t="str">
        <x:f>IF(G59="","",MAX(0,N(G59)-N(H59)-N(I59)))</x:f>
      </x:c>
      <x:c r="K59" s="76" t="str">
        <x:f>IF(A59="","",IF(OR(J59=0,E59=""),0,MAX(0,TODAY()-E59)))</x:f>
      </x:c>
      <x:c r="L59" s="76" t="str">
        <x:f>IF(J59="","",IF(J59=0,"Paid",IF(K59=0,"Current",IF(K59&lt;=30,"1-30 Days",IF(K59&lt;=60,"31-60 Days",IF(K59&lt;=90,"61-90 Days","90+ Days"))))))</x:f>
      </x:c>
      <x:c r="M59" s="76" t="str">
        <x:f>IF(A59="","",IF(J59=0,"Paid",IF(AND(E59&lt;&gt;"",TODAY()&gt;E59),"Overdue","Open")))</x:f>
      </x:c>
      <x:c r="N59" s="13"/>
      <x:c r="O59" s="13"/>
      <x:c r="P59" s="13"/>
    </x:row>
    <x:row r="60">
      <x:c r="A60" s="13"/>
      <x:c r="B60" s="13"/>
      <x:c r="C60" s="76" t="str">
        <x:f>IF(B60="","",IFERROR(VLOOKUP(B60,'Lists &amp; COA'!$E$47:$G$145,2,FALSE),"Vendor not found"))</x:f>
      </x:c>
      <x:c r="D60" s="14"/>
      <x:c r="E60" s="14"/>
      <x:c r="F60" s="13"/>
      <x:c r="G60" s="77"/>
      <x:c r="H60" s="78" t="str">
        <x:f>IF(A60="","",SUMIFS('Vendor Payments'!$H$7:$H$506,'Vendor Payments'!$E$7:$E$506,A60))</x:f>
      </x:c>
      <x:c r="I60" s="77"/>
      <x:c r="J60" s="78" t="str">
        <x:f>IF(G60="","",MAX(0,N(G60)-N(H60)-N(I60)))</x:f>
      </x:c>
      <x:c r="K60" s="76" t="str">
        <x:f>IF(A60="","",IF(OR(J60=0,E60=""),0,MAX(0,TODAY()-E60)))</x:f>
      </x:c>
      <x:c r="L60" s="76" t="str">
        <x:f>IF(J60="","",IF(J60=0,"Paid",IF(K60=0,"Current",IF(K60&lt;=30,"1-30 Days",IF(K60&lt;=60,"31-60 Days",IF(K60&lt;=90,"61-90 Days","90+ Days"))))))</x:f>
      </x:c>
      <x:c r="M60" s="76" t="str">
        <x:f>IF(A60="","",IF(J60=0,"Paid",IF(AND(E60&lt;&gt;"",TODAY()&gt;E60),"Overdue","Open")))</x:f>
      </x:c>
      <x:c r="N60" s="13"/>
      <x:c r="O60" s="13"/>
      <x:c r="P60" s="13"/>
    </x:row>
    <x:row r="61">
      <x:c r="A61" s="13"/>
      <x:c r="B61" s="13"/>
      <x:c r="C61" s="76" t="str">
        <x:f>IF(B61="","",IFERROR(VLOOKUP(B61,'Lists &amp; COA'!$E$47:$G$145,2,FALSE),"Vendor not found"))</x:f>
      </x:c>
      <x:c r="D61" s="14"/>
      <x:c r="E61" s="14"/>
      <x:c r="F61" s="13"/>
      <x:c r="G61" s="77"/>
      <x:c r="H61" s="78" t="str">
        <x:f>IF(A61="","",SUMIFS('Vendor Payments'!$H$7:$H$506,'Vendor Payments'!$E$7:$E$506,A61))</x:f>
      </x:c>
      <x:c r="I61" s="77"/>
      <x:c r="J61" s="78" t="str">
        <x:f>IF(G61="","",MAX(0,N(G61)-N(H61)-N(I61)))</x:f>
      </x:c>
      <x:c r="K61" s="76" t="str">
        <x:f>IF(A61="","",IF(OR(J61=0,E61=""),0,MAX(0,TODAY()-E61)))</x:f>
      </x:c>
      <x:c r="L61" s="76" t="str">
        <x:f>IF(J61="","",IF(J61=0,"Paid",IF(K61=0,"Current",IF(K61&lt;=30,"1-30 Days",IF(K61&lt;=60,"31-60 Days",IF(K61&lt;=90,"61-90 Days","90+ Days"))))))</x:f>
      </x:c>
      <x:c r="M61" s="76" t="str">
        <x:f>IF(A61="","",IF(J61=0,"Paid",IF(AND(E61&lt;&gt;"",TODAY()&gt;E61),"Overdue","Open")))</x:f>
      </x:c>
      <x:c r="N61" s="13"/>
      <x:c r="O61" s="13"/>
      <x:c r="P61" s="13"/>
    </x:row>
    <x:row r="62">
      <x:c r="A62" s="13"/>
      <x:c r="B62" s="13"/>
      <x:c r="C62" s="76" t="str">
        <x:f>IF(B62="","",IFERROR(VLOOKUP(B62,'Lists &amp; COA'!$E$47:$G$145,2,FALSE),"Vendor not found"))</x:f>
      </x:c>
      <x:c r="D62" s="14"/>
      <x:c r="E62" s="14"/>
      <x:c r="F62" s="13"/>
      <x:c r="G62" s="77"/>
      <x:c r="H62" s="78" t="str">
        <x:f>IF(A62="","",SUMIFS('Vendor Payments'!$H$7:$H$506,'Vendor Payments'!$E$7:$E$506,A62))</x:f>
      </x:c>
      <x:c r="I62" s="77"/>
      <x:c r="J62" s="78" t="str">
        <x:f>IF(G62="","",MAX(0,N(G62)-N(H62)-N(I62)))</x:f>
      </x:c>
      <x:c r="K62" s="76" t="str">
        <x:f>IF(A62="","",IF(OR(J62=0,E62=""),0,MAX(0,TODAY()-E62)))</x:f>
      </x:c>
      <x:c r="L62" s="76" t="str">
        <x:f>IF(J62="","",IF(J62=0,"Paid",IF(K62=0,"Current",IF(K62&lt;=30,"1-30 Days",IF(K62&lt;=60,"31-60 Days",IF(K62&lt;=90,"61-90 Days","90+ Days"))))))</x:f>
      </x:c>
      <x:c r="M62" s="76" t="str">
        <x:f>IF(A62="","",IF(J62=0,"Paid",IF(AND(E62&lt;&gt;"",TODAY()&gt;E62),"Overdue","Open")))</x:f>
      </x:c>
      <x:c r="N62" s="13"/>
      <x:c r="O62" s="13"/>
      <x:c r="P62" s="13"/>
    </x:row>
    <x:row r="63">
      <x:c r="A63" s="13"/>
      <x:c r="B63" s="13"/>
      <x:c r="C63" s="76" t="str">
        <x:f>IF(B63="","",IFERROR(VLOOKUP(B63,'Lists &amp; COA'!$E$47:$G$145,2,FALSE),"Vendor not found"))</x:f>
      </x:c>
      <x:c r="D63" s="14"/>
      <x:c r="E63" s="14"/>
      <x:c r="F63" s="13"/>
      <x:c r="G63" s="77"/>
      <x:c r="H63" s="78" t="str">
        <x:f>IF(A63="","",SUMIFS('Vendor Payments'!$H$7:$H$506,'Vendor Payments'!$E$7:$E$506,A63))</x:f>
      </x:c>
      <x:c r="I63" s="77"/>
      <x:c r="J63" s="78" t="str">
        <x:f>IF(G63="","",MAX(0,N(G63)-N(H63)-N(I63)))</x:f>
      </x:c>
      <x:c r="K63" s="76" t="str">
        <x:f>IF(A63="","",IF(OR(J63=0,E63=""),0,MAX(0,TODAY()-E63)))</x:f>
      </x:c>
      <x:c r="L63" s="76" t="str">
        <x:f>IF(J63="","",IF(J63=0,"Paid",IF(K63=0,"Current",IF(K63&lt;=30,"1-30 Days",IF(K63&lt;=60,"31-60 Days",IF(K63&lt;=90,"61-90 Days","90+ Days"))))))</x:f>
      </x:c>
      <x:c r="M63" s="76" t="str">
        <x:f>IF(A63="","",IF(J63=0,"Paid",IF(AND(E63&lt;&gt;"",TODAY()&gt;E63),"Overdue","Open")))</x:f>
      </x:c>
      <x:c r="N63" s="13"/>
      <x:c r="O63" s="13"/>
      <x:c r="P63" s="13"/>
    </x:row>
    <x:row r="64">
      <x:c r="A64" s="13"/>
      <x:c r="B64" s="13"/>
      <x:c r="C64" s="76" t="str">
        <x:f>IF(B64="","",IFERROR(VLOOKUP(B64,'Lists &amp; COA'!$E$47:$G$145,2,FALSE),"Vendor not found"))</x:f>
      </x:c>
      <x:c r="D64" s="14"/>
      <x:c r="E64" s="14"/>
      <x:c r="F64" s="13"/>
      <x:c r="G64" s="77"/>
      <x:c r="H64" s="78" t="str">
        <x:f>IF(A64="","",SUMIFS('Vendor Payments'!$H$7:$H$506,'Vendor Payments'!$E$7:$E$506,A64))</x:f>
      </x:c>
      <x:c r="I64" s="77"/>
      <x:c r="J64" s="78" t="str">
        <x:f>IF(G64="","",MAX(0,N(G64)-N(H64)-N(I64)))</x:f>
      </x:c>
      <x:c r="K64" s="76" t="str">
        <x:f>IF(A64="","",IF(OR(J64=0,E64=""),0,MAX(0,TODAY()-E64)))</x:f>
      </x:c>
      <x:c r="L64" s="76" t="str">
        <x:f>IF(J64="","",IF(J64=0,"Paid",IF(K64=0,"Current",IF(K64&lt;=30,"1-30 Days",IF(K64&lt;=60,"31-60 Days",IF(K64&lt;=90,"61-90 Days","90+ Days"))))))</x:f>
      </x:c>
      <x:c r="M64" s="76" t="str">
        <x:f>IF(A64="","",IF(J64=0,"Paid",IF(AND(E64&lt;&gt;"",TODAY()&gt;E64),"Overdue","Open")))</x:f>
      </x:c>
      <x:c r="N64" s="13"/>
      <x:c r="O64" s="13"/>
      <x:c r="P64" s="13"/>
    </x:row>
    <x:row r="65">
      <x:c r="A65" s="13"/>
      <x:c r="B65" s="13"/>
      <x:c r="C65" s="76" t="str">
        <x:f>IF(B65="","",IFERROR(VLOOKUP(B65,'Lists &amp; COA'!$E$47:$G$145,2,FALSE),"Vendor not found"))</x:f>
      </x:c>
      <x:c r="D65" s="14"/>
      <x:c r="E65" s="14"/>
      <x:c r="F65" s="13"/>
      <x:c r="G65" s="77"/>
      <x:c r="H65" s="78" t="str">
        <x:f>IF(A65="","",SUMIFS('Vendor Payments'!$H$7:$H$506,'Vendor Payments'!$E$7:$E$506,A65))</x:f>
      </x:c>
      <x:c r="I65" s="77"/>
      <x:c r="J65" s="78" t="str">
        <x:f>IF(G65="","",MAX(0,N(G65)-N(H65)-N(I65)))</x:f>
      </x:c>
      <x:c r="K65" s="76" t="str">
        <x:f>IF(A65="","",IF(OR(J65=0,E65=""),0,MAX(0,TODAY()-E65)))</x:f>
      </x:c>
      <x:c r="L65" s="76" t="str">
        <x:f>IF(J65="","",IF(J65=0,"Paid",IF(K65=0,"Current",IF(K65&lt;=30,"1-30 Days",IF(K65&lt;=60,"31-60 Days",IF(K65&lt;=90,"61-90 Days","90+ Days"))))))</x:f>
      </x:c>
      <x:c r="M65" s="76" t="str">
        <x:f>IF(A65="","",IF(J65=0,"Paid",IF(AND(E65&lt;&gt;"",TODAY()&gt;E65),"Overdue","Open")))</x:f>
      </x:c>
      <x:c r="N65" s="13"/>
      <x:c r="O65" s="13"/>
      <x:c r="P65" s="13"/>
    </x:row>
    <x:row r="66">
      <x:c r="A66" s="13"/>
      <x:c r="B66" s="13"/>
      <x:c r="C66" s="76" t="str">
        <x:f>IF(B66="","",IFERROR(VLOOKUP(B66,'Lists &amp; COA'!$E$47:$G$145,2,FALSE),"Vendor not found"))</x:f>
      </x:c>
      <x:c r="D66" s="14"/>
      <x:c r="E66" s="14"/>
      <x:c r="F66" s="13"/>
      <x:c r="G66" s="77"/>
      <x:c r="H66" s="78" t="str">
        <x:f>IF(A66="","",SUMIFS('Vendor Payments'!$H$7:$H$506,'Vendor Payments'!$E$7:$E$506,A66))</x:f>
      </x:c>
      <x:c r="I66" s="77"/>
      <x:c r="J66" s="78" t="str">
        <x:f>IF(G66="","",MAX(0,N(G66)-N(H66)-N(I66)))</x:f>
      </x:c>
      <x:c r="K66" s="76" t="str">
        <x:f>IF(A66="","",IF(OR(J66=0,E66=""),0,MAX(0,TODAY()-E66)))</x:f>
      </x:c>
      <x:c r="L66" s="76" t="str">
        <x:f>IF(J66="","",IF(J66=0,"Paid",IF(K66=0,"Current",IF(K66&lt;=30,"1-30 Days",IF(K66&lt;=60,"31-60 Days",IF(K66&lt;=90,"61-90 Days","90+ Days"))))))</x:f>
      </x:c>
      <x:c r="M66" s="76" t="str">
        <x:f>IF(A66="","",IF(J66=0,"Paid",IF(AND(E66&lt;&gt;"",TODAY()&gt;E66),"Overdue","Open")))</x:f>
      </x:c>
      <x:c r="N66" s="13"/>
      <x:c r="O66" s="13"/>
      <x:c r="P66" s="13"/>
    </x:row>
    <x:row r="67">
      <x:c r="A67" s="13"/>
      <x:c r="B67" s="13"/>
      <x:c r="C67" s="76" t="str">
        <x:f>IF(B67="","",IFERROR(VLOOKUP(B67,'Lists &amp; COA'!$E$47:$G$145,2,FALSE),"Vendor not found"))</x:f>
      </x:c>
      <x:c r="D67" s="14"/>
      <x:c r="E67" s="14"/>
      <x:c r="F67" s="13"/>
      <x:c r="G67" s="77"/>
      <x:c r="H67" s="78" t="str">
        <x:f>IF(A67="","",SUMIFS('Vendor Payments'!$H$7:$H$506,'Vendor Payments'!$E$7:$E$506,A67))</x:f>
      </x:c>
      <x:c r="I67" s="77"/>
      <x:c r="J67" s="78" t="str">
        <x:f>IF(G67="","",MAX(0,N(G67)-N(H67)-N(I67)))</x:f>
      </x:c>
      <x:c r="K67" s="76" t="str">
        <x:f>IF(A67="","",IF(OR(J67=0,E67=""),0,MAX(0,TODAY()-E67)))</x:f>
      </x:c>
      <x:c r="L67" s="76" t="str">
        <x:f>IF(J67="","",IF(J67=0,"Paid",IF(K67=0,"Current",IF(K67&lt;=30,"1-30 Days",IF(K67&lt;=60,"31-60 Days",IF(K67&lt;=90,"61-90 Days","90+ Days"))))))</x:f>
      </x:c>
      <x:c r="M67" s="76" t="str">
        <x:f>IF(A67="","",IF(J67=0,"Paid",IF(AND(E67&lt;&gt;"",TODAY()&gt;E67),"Overdue","Open")))</x:f>
      </x:c>
      <x:c r="N67" s="13"/>
      <x:c r="O67" s="13"/>
      <x:c r="P67" s="13"/>
    </x:row>
    <x:row r="68">
      <x:c r="A68" s="13"/>
      <x:c r="B68" s="13"/>
      <x:c r="C68" s="76" t="str">
        <x:f>IF(B68="","",IFERROR(VLOOKUP(B68,'Lists &amp; COA'!$E$47:$G$145,2,FALSE),"Vendor not found"))</x:f>
      </x:c>
      <x:c r="D68" s="14"/>
      <x:c r="E68" s="14"/>
      <x:c r="F68" s="13"/>
      <x:c r="G68" s="77"/>
      <x:c r="H68" s="78" t="str">
        <x:f>IF(A68="","",SUMIFS('Vendor Payments'!$H$7:$H$506,'Vendor Payments'!$E$7:$E$506,A68))</x:f>
      </x:c>
      <x:c r="I68" s="77"/>
      <x:c r="J68" s="78" t="str">
        <x:f>IF(G68="","",MAX(0,N(G68)-N(H68)-N(I68)))</x:f>
      </x:c>
      <x:c r="K68" s="76" t="str">
        <x:f>IF(A68="","",IF(OR(J68=0,E68=""),0,MAX(0,TODAY()-E68)))</x:f>
      </x:c>
      <x:c r="L68" s="76" t="str">
        <x:f>IF(J68="","",IF(J68=0,"Paid",IF(K68=0,"Current",IF(K68&lt;=30,"1-30 Days",IF(K68&lt;=60,"31-60 Days",IF(K68&lt;=90,"61-90 Days","90+ Days"))))))</x:f>
      </x:c>
      <x:c r="M68" s="76" t="str">
        <x:f>IF(A68="","",IF(J68=0,"Paid",IF(AND(E68&lt;&gt;"",TODAY()&gt;E68),"Overdue","Open")))</x:f>
      </x:c>
      <x:c r="N68" s="13"/>
      <x:c r="O68" s="13"/>
      <x:c r="P68" s="13"/>
    </x:row>
    <x:row r="69">
      <x:c r="A69" s="13"/>
      <x:c r="B69" s="13"/>
      <x:c r="C69" s="76" t="str">
        <x:f>IF(B69="","",IFERROR(VLOOKUP(B69,'Lists &amp; COA'!$E$47:$G$145,2,FALSE),"Vendor not found"))</x:f>
      </x:c>
      <x:c r="D69" s="14"/>
      <x:c r="E69" s="14"/>
      <x:c r="F69" s="13"/>
      <x:c r="G69" s="77"/>
      <x:c r="H69" s="78" t="str">
        <x:f>IF(A69="","",SUMIFS('Vendor Payments'!$H$7:$H$506,'Vendor Payments'!$E$7:$E$506,A69))</x:f>
      </x:c>
      <x:c r="I69" s="77"/>
      <x:c r="J69" s="78" t="str">
        <x:f>IF(G69="","",MAX(0,N(G69)-N(H69)-N(I69)))</x:f>
      </x:c>
      <x:c r="K69" s="76" t="str">
        <x:f>IF(A69="","",IF(OR(J69=0,E69=""),0,MAX(0,TODAY()-E69)))</x:f>
      </x:c>
      <x:c r="L69" s="76" t="str">
        <x:f>IF(J69="","",IF(J69=0,"Paid",IF(K69=0,"Current",IF(K69&lt;=30,"1-30 Days",IF(K69&lt;=60,"31-60 Days",IF(K69&lt;=90,"61-90 Days","90+ Days"))))))</x:f>
      </x:c>
      <x:c r="M69" s="76" t="str">
        <x:f>IF(A69="","",IF(J69=0,"Paid",IF(AND(E69&lt;&gt;"",TODAY()&gt;E69),"Overdue","Open")))</x:f>
      </x:c>
      <x:c r="N69" s="13"/>
      <x:c r="O69" s="13"/>
      <x:c r="P69" s="13"/>
    </x:row>
    <x:row r="70">
      <x:c r="A70" s="13"/>
      <x:c r="B70" s="13"/>
      <x:c r="C70" s="76" t="str">
        <x:f>IF(B70="","",IFERROR(VLOOKUP(B70,'Lists &amp; COA'!$E$47:$G$145,2,FALSE),"Vendor not found"))</x:f>
      </x:c>
      <x:c r="D70" s="14"/>
      <x:c r="E70" s="14"/>
      <x:c r="F70" s="13"/>
      <x:c r="G70" s="77"/>
      <x:c r="H70" s="78" t="str">
        <x:f>IF(A70="","",SUMIFS('Vendor Payments'!$H$7:$H$506,'Vendor Payments'!$E$7:$E$506,A70))</x:f>
      </x:c>
      <x:c r="I70" s="77"/>
      <x:c r="J70" s="78" t="str">
        <x:f>IF(G70="","",MAX(0,N(G70)-N(H70)-N(I70)))</x:f>
      </x:c>
      <x:c r="K70" s="76" t="str">
        <x:f>IF(A70="","",IF(OR(J70=0,E70=""),0,MAX(0,TODAY()-E70)))</x:f>
      </x:c>
      <x:c r="L70" s="76" t="str">
        <x:f>IF(J70="","",IF(J70=0,"Paid",IF(K70=0,"Current",IF(K70&lt;=30,"1-30 Days",IF(K70&lt;=60,"31-60 Days",IF(K70&lt;=90,"61-90 Days","90+ Days"))))))</x:f>
      </x:c>
      <x:c r="M70" s="76" t="str">
        <x:f>IF(A70="","",IF(J70=0,"Paid",IF(AND(E70&lt;&gt;"",TODAY()&gt;E70),"Overdue","Open")))</x:f>
      </x:c>
      <x:c r="N70" s="13"/>
      <x:c r="O70" s="13"/>
      <x:c r="P70" s="13"/>
    </x:row>
    <x:row r="71">
      <x:c r="A71" s="13"/>
      <x:c r="B71" s="13"/>
      <x:c r="C71" s="76" t="str">
        <x:f>IF(B71="","",IFERROR(VLOOKUP(B71,'Lists &amp; COA'!$E$47:$G$145,2,FALSE),"Vendor not found"))</x:f>
      </x:c>
      <x:c r="D71" s="14"/>
      <x:c r="E71" s="14"/>
      <x:c r="F71" s="13"/>
      <x:c r="G71" s="77"/>
      <x:c r="H71" s="78" t="str">
        <x:f>IF(A71="","",SUMIFS('Vendor Payments'!$H$7:$H$506,'Vendor Payments'!$E$7:$E$506,A71))</x:f>
      </x:c>
      <x:c r="I71" s="77"/>
      <x:c r="J71" s="78" t="str">
        <x:f>IF(G71="","",MAX(0,N(G71)-N(H71)-N(I71)))</x:f>
      </x:c>
      <x:c r="K71" s="76" t="str">
        <x:f>IF(A71="","",IF(OR(J71=0,E71=""),0,MAX(0,TODAY()-E71)))</x:f>
      </x:c>
      <x:c r="L71" s="76" t="str">
        <x:f>IF(J71="","",IF(J71=0,"Paid",IF(K71=0,"Current",IF(K71&lt;=30,"1-30 Days",IF(K71&lt;=60,"31-60 Days",IF(K71&lt;=90,"61-90 Days","90+ Days"))))))</x:f>
      </x:c>
      <x:c r="M71" s="76" t="str">
        <x:f>IF(A71="","",IF(J71=0,"Paid",IF(AND(E71&lt;&gt;"",TODAY()&gt;E71),"Overdue","Open")))</x:f>
      </x:c>
      <x:c r="N71" s="13"/>
      <x:c r="O71" s="13"/>
      <x:c r="P71" s="13"/>
    </x:row>
    <x:row r="72">
      <x:c r="A72" s="13"/>
      <x:c r="B72" s="13"/>
      <x:c r="C72" s="76" t="str">
        <x:f>IF(B72="","",IFERROR(VLOOKUP(B72,'Lists &amp; COA'!$E$47:$G$145,2,FALSE),"Vendor not found"))</x:f>
      </x:c>
      <x:c r="D72" s="14"/>
      <x:c r="E72" s="14"/>
      <x:c r="F72" s="13"/>
      <x:c r="G72" s="77"/>
      <x:c r="H72" s="78" t="str">
        <x:f>IF(A72="","",SUMIFS('Vendor Payments'!$H$7:$H$506,'Vendor Payments'!$E$7:$E$506,A72))</x:f>
      </x:c>
      <x:c r="I72" s="77"/>
      <x:c r="J72" s="78" t="str">
        <x:f>IF(G72="","",MAX(0,N(G72)-N(H72)-N(I72)))</x:f>
      </x:c>
      <x:c r="K72" s="76" t="str">
        <x:f>IF(A72="","",IF(OR(J72=0,E72=""),0,MAX(0,TODAY()-E72)))</x:f>
      </x:c>
      <x:c r="L72" s="76" t="str">
        <x:f>IF(J72="","",IF(J72=0,"Paid",IF(K72=0,"Current",IF(K72&lt;=30,"1-30 Days",IF(K72&lt;=60,"31-60 Days",IF(K72&lt;=90,"61-90 Days","90+ Days"))))))</x:f>
      </x:c>
      <x:c r="M72" s="76" t="str">
        <x:f>IF(A72="","",IF(J72=0,"Paid",IF(AND(E72&lt;&gt;"",TODAY()&gt;E72),"Overdue","Open")))</x:f>
      </x:c>
      <x:c r="N72" s="13"/>
      <x:c r="O72" s="13"/>
      <x:c r="P72" s="13"/>
    </x:row>
    <x:row r="73">
      <x:c r="A73" s="13"/>
      <x:c r="B73" s="13"/>
      <x:c r="C73" s="76" t="str">
        <x:f>IF(B73="","",IFERROR(VLOOKUP(B73,'Lists &amp; COA'!$E$47:$G$145,2,FALSE),"Vendor not found"))</x:f>
      </x:c>
      <x:c r="D73" s="14"/>
      <x:c r="E73" s="14"/>
      <x:c r="F73" s="13"/>
      <x:c r="G73" s="77"/>
      <x:c r="H73" s="78" t="str">
        <x:f>IF(A73="","",SUMIFS('Vendor Payments'!$H$7:$H$506,'Vendor Payments'!$E$7:$E$506,A73))</x:f>
      </x:c>
      <x:c r="I73" s="77"/>
      <x:c r="J73" s="78" t="str">
        <x:f>IF(G73="","",MAX(0,N(G73)-N(H73)-N(I73)))</x:f>
      </x:c>
      <x:c r="K73" s="76" t="str">
        <x:f>IF(A73="","",IF(OR(J73=0,E73=""),0,MAX(0,TODAY()-E73)))</x:f>
      </x:c>
      <x:c r="L73" s="76" t="str">
        <x:f>IF(J73="","",IF(J73=0,"Paid",IF(K73=0,"Current",IF(K73&lt;=30,"1-30 Days",IF(K73&lt;=60,"31-60 Days",IF(K73&lt;=90,"61-90 Days","90+ Days"))))))</x:f>
      </x:c>
      <x:c r="M73" s="76" t="str">
        <x:f>IF(A73="","",IF(J73=0,"Paid",IF(AND(E73&lt;&gt;"",TODAY()&gt;E73),"Overdue","Open")))</x:f>
      </x:c>
      <x:c r="N73" s="13"/>
      <x:c r="O73" s="13"/>
      <x:c r="P73" s="13"/>
    </x:row>
    <x:row r="74">
      <x:c r="A74" s="13"/>
      <x:c r="B74" s="13"/>
      <x:c r="C74" s="76" t="str">
        <x:f>IF(B74="","",IFERROR(VLOOKUP(B74,'Lists &amp; COA'!$E$47:$G$145,2,FALSE),"Vendor not found"))</x:f>
      </x:c>
      <x:c r="D74" s="14"/>
      <x:c r="E74" s="14"/>
      <x:c r="F74" s="13"/>
      <x:c r="G74" s="77"/>
      <x:c r="H74" s="78" t="str">
        <x:f>IF(A74="","",SUMIFS('Vendor Payments'!$H$7:$H$506,'Vendor Payments'!$E$7:$E$506,A74))</x:f>
      </x:c>
      <x:c r="I74" s="77"/>
      <x:c r="J74" s="78" t="str">
        <x:f>IF(G74="","",MAX(0,N(G74)-N(H74)-N(I74)))</x:f>
      </x:c>
      <x:c r="K74" s="76" t="str">
        <x:f>IF(A74="","",IF(OR(J74=0,E74=""),0,MAX(0,TODAY()-E74)))</x:f>
      </x:c>
      <x:c r="L74" s="76" t="str">
        <x:f>IF(J74="","",IF(J74=0,"Paid",IF(K74=0,"Current",IF(K74&lt;=30,"1-30 Days",IF(K74&lt;=60,"31-60 Days",IF(K74&lt;=90,"61-90 Days","90+ Days"))))))</x:f>
      </x:c>
      <x:c r="M74" s="76" t="str">
        <x:f>IF(A74="","",IF(J74=0,"Paid",IF(AND(E74&lt;&gt;"",TODAY()&gt;E74),"Overdue","Open")))</x:f>
      </x:c>
      <x:c r="N74" s="13"/>
      <x:c r="O74" s="13"/>
      <x:c r="P74" s="13"/>
    </x:row>
    <x:row r="75">
      <x:c r="A75" s="13"/>
      <x:c r="B75" s="13"/>
      <x:c r="C75" s="76" t="str">
        <x:f>IF(B75="","",IFERROR(VLOOKUP(B75,'Lists &amp; COA'!$E$47:$G$145,2,FALSE),"Vendor not found"))</x:f>
      </x:c>
      <x:c r="D75" s="14"/>
      <x:c r="E75" s="14"/>
      <x:c r="F75" s="13"/>
      <x:c r="G75" s="77"/>
      <x:c r="H75" s="78" t="str">
        <x:f>IF(A75="","",SUMIFS('Vendor Payments'!$H$7:$H$506,'Vendor Payments'!$E$7:$E$506,A75))</x:f>
      </x:c>
      <x:c r="I75" s="77"/>
      <x:c r="J75" s="78" t="str">
        <x:f>IF(G75="","",MAX(0,N(G75)-N(H75)-N(I75)))</x:f>
      </x:c>
      <x:c r="K75" s="76" t="str">
        <x:f>IF(A75="","",IF(OR(J75=0,E75=""),0,MAX(0,TODAY()-E75)))</x:f>
      </x:c>
      <x:c r="L75" s="76" t="str">
        <x:f>IF(J75="","",IF(J75=0,"Paid",IF(K75=0,"Current",IF(K75&lt;=30,"1-30 Days",IF(K75&lt;=60,"31-60 Days",IF(K75&lt;=90,"61-90 Days","90+ Days"))))))</x:f>
      </x:c>
      <x:c r="M75" s="76" t="str">
        <x:f>IF(A75="","",IF(J75=0,"Paid",IF(AND(E75&lt;&gt;"",TODAY()&gt;E75),"Overdue","Open")))</x:f>
      </x:c>
      <x:c r="N75" s="13"/>
      <x:c r="O75" s="13"/>
      <x:c r="P75" s="13"/>
    </x:row>
    <x:row r="76">
      <x:c r="A76" s="13"/>
      <x:c r="B76" s="13"/>
      <x:c r="C76" s="76" t="str">
        <x:f>IF(B76="","",IFERROR(VLOOKUP(B76,'Lists &amp; COA'!$E$47:$G$145,2,FALSE),"Vendor not found"))</x:f>
      </x:c>
      <x:c r="D76" s="14"/>
      <x:c r="E76" s="14"/>
      <x:c r="F76" s="13"/>
      <x:c r="G76" s="77"/>
      <x:c r="H76" s="78" t="str">
        <x:f>IF(A76="","",SUMIFS('Vendor Payments'!$H$7:$H$506,'Vendor Payments'!$E$7:$E$506,A76))</x:f>
      </x:c>
      <x:c r="I76" s="77"/>
      <x:c r="J76" s="78" t="str">
        <x:f>IF(G76="","",MAX(0,N(G76)-N(H76)-N(I76)))</x:f>
      </x:c>
      <x:c r="K76" s="76" t="str">
        <x:f>IF(A76="","",IF(OR(J76=0,E76=""),0,MAX(0,TODAY()-E76)))</x:f>
      </x:c>
      <x:c r="L76" s="76" t="str">
        <x:f>IF(J76="","",IF(J76=0,"Paid",IF(K76=0,"Current",IF(K76&lt;=30,"1-30 Days",IF(K76&lt;=60,"31-60 Days",IF(K76&lt;=90,"61-90 Days","90+ Days"))))))</x:f>
      </x:c>
      <x:c r="M76" s="76" t="str">
        <x:f>IF(A76="","",IF(J76=0,"Paid",IF(AND(E76&lt;&gt;"",TODAY()&gt;E76),"Overdue","Open")))</x:f>
      </x:c>
      <x:c r="N76" s="13"/>
      <x:c r="O76" s="13"/>
      <x:c r="P76" s="13"/>
    </x:row>
    <x:row r="77">
      <x:c r="A77" s="13"/>
      <x:c r="B77" s="13"/>
      <x:c r="C77" s="76" t="str">
        <x:f>IF(B77="","",IFERROR(VLOOKUP(B77,'Lists &amp; COA'!$E$47:$G$145,2,FALSE),"Vendor not found"))</x:f>
      </x:c>
      <x:c r="D77" s="14"/>
      <x:c r="E77" s="14"/>
      <x:c r="F77" s="13"/>
      <x:c r="G77" s="77"/>
      <x:c r="H77" s="78" t="str">
        <x:f>IF(A77="","",SUMIFS('Vendor Payments'!$H$7:$H$506,'Vendor Payments'!$E$7:$E$506,A77))</x:f>
      </x:c>
      <x:c r="I77" s="77"/>
      <x:c r="J77" s="78" t="str">
        <x:f>IF(G77="","",MAX(0,N(G77)-N(H77)-N(I77)))</x:f>
      </x:c>
      <x:c r="K77" s="76" t="str">
        <x:f>IF(A77="","",IF(OR(J77=0,E77=""),0,MAX(0,TODAY()-E77)))</x:f>
      </x:c>
      <x:c r="L77" s="76" t="str">
        <x:f>IF(J77="","",IF(J77=0,"Paid",IF(K77=0,"Current",IF(K77&lt;=30,"1-30 Days",IF(K77&lt;=60,"31-60 Days",IF(K77&lt;=90,"61-90 Days","90+ Days"))))))</x:f>
      </x:c>
      <x:c r="M77" s="76" t="str">
        <x:f>IF(A77="","",IF(J77=0,"Paid",IF(AND(E77&lt;&gt;"",TODAY()&gt;E77),"Overdue","Open")))</x:f>
      </x:c>
      <x:c r="N77" s="13"/>
      <x:c r="O77" s="13"/>
      <x:c r="P77" s="13"/>
    </x:row>
    <x:row r="78">
      <x:c r="A78" s="13"/>
      <x:c r="B78" s="13"/>
      <x:c r="C78" s="76" t="str">
        <x:f>IF(B78="","",IFERROR(VLOOKUP(B78,'Lists &amp; COA'!$E$47:$G$145,2,FALSE),"Vendor not found"))</x:f>
      </x:c>
      <x:c r="D78" s="14"/>
      <x:c r="E78" s="14"/>
      <x:c r="F78" s="13"/>
      <x:c r="G78" s="77"/>
      <x:c r="H78" s="78" t="str">
        <x:f>IF(A78="","",SUMIFS('Vendor Payments'!$H$7:$H$506,'Vendor Payments'!$E$7:$E$506,A78))</x:f>
      </x:c>
      <x:c r="I78" s="77"/>
      <x:c r="J78" s="78" t="str">
        <x:f>IF(G78="","",MAX(0,N(G78)-N(H78)-N(I78)))</x:f>
      </x:c>
      <x:c r="K78" s="76" t="str">
        <x:f>IF(A78="","",IF(OR(J78=0,E78=""),0,MAX(0,TODAY()-E78)))</x:f>
      </x:c>
      <x:c r="L78" s="76" t="str">
        <x:f>IF(J78="","",IF(J78=0,"Paid",IF(K78=0,"Current",IF(K78&lt;=30,"1-30 Days",IF(K78&lt;=60,"31-60 Days",IF(K78&lt;=90,"61-90 Days","90+ Days"))))))</x:f>
      </x:c>
      <x:c r="M78" s="76" t="str">
        <x:f>IF(A78="","",IF(J78=0,"Paid",IF(AND(E78&lt;&gt;"",TODAY()&gt;E78),"Overdue","Open")))</x:f>
      </x:c>
      <x:c r="N78" s="13"/>
      <x:c r="O78" s="13"/>
      <x:c r="P78" s="13"/>
    </x:row>
    <x:row r="79">
      <x:c r="A79" s="13"/>
      <x:c r="B79" s="13"/>
      <x:c r="C79" s="76" t="str">
        <x:f>IF(B79="","",IFERROR(VLOOKUP(B79,'Lists &amp; COA'!$E$47:$G$145,2,FALSE),"Vendor not found"))</x:f>
      </x:c>
      <x:c r="D79" s="14"/>
      <x:c r="E79" s="14"/>
      <x:c r="F79" s="13"/>
      <x:c r="G79" s="77"/>
      <x:c r="H79" s="78" t="str">
        <x:f>IF(A79="","",SUMIFS('Vendor Payments'!$H$7:$H$506,'Vendor Payments'!$E$7:$E$506,A79))</x:f>
      </x:c>
      <x:c r="I79" s="77"/>
      <x:c r="J79" s="78" t="str">
        <x:f>IF(G79="","",MAX(0,N(G79)-N(H79)-N(I79)))</x:f>
      </x:c>
      <x:c r="K79" s="76" t="str">
        <x:f>IF(A79="","",IF(OR(J79=0,E79=""),0,MAX(0,TODAY()-E79)))</x:f>
      </x:c>
      <x:c r="L79" s="76" t="str">
        <x:f>IF(J79="","",IF(J79=0,"Paid",IF(K79=0,"Current",IF(K79&lt;=30,"1-30 Days",IF(K79&lt;=60,"31-60 Days",IF(K79&lt;=90,"61-90 Days","90+ Days"))))))</x:f>
      </x:c>
      <x:c r="M79" s="76" t="str">
        <x:f>IF(A79="","",IF(J79=0,"Paid",IF(AND(E79&lt;&gt;"",TODAY()&gt;E79),"Overdue","Open")))</x:f>
      </x:c>
      <x:c r="N79" s="13"/>
      <x:c r="O79" s="13"/>
      <x:c r="P79" s="13"/>
    </x:row>
    <x:row r="80">
      <x:c r="A80" s="13"/>
      <x:c r="B80" s="13"/>
      <x:c r="C80" s="76" t="str">
        <x:f>IF(B80="","",IFERROR(VLOOKUP(B80,'Lists &amp; COA'!$E$47:$G$145,2,FALSE),"Vendor not found"))</x:f>
      </x:c>
      <x:c r="D80" s="14"/>
      <x:c r="E80" s="14"/>
      <x:c r="F80" s="13"/>
      <x:c r="G80" s="77"/>
      <x:c r="H80" s="78" t="str">
        <x:f>IF(A80="","",SUMIFS('Vendor Payments'!$H$7:$H$506,'Vendor Payments'!$E$7:$E$506,A80))</x:f>
      </x:c>
      <x:c r="I80" s="77"/>
      <x:c r="J80" s="78" t="str">
        <x:f>IF(G80="","",MAX(0,N(G80)-N(H80)-N(I80)))</x:f>
      </x:c>
      <x:c r="K80" s="76" t="str">
        <x:f>IF(A80="","",IF(OR(J80=0,E80=""),0,MAX(0,TODAY()-E80)))</x:f>
      </x:c>
      <x:c r="L80" s="76" t="str">
        <x:f>IF(J80="","",IF(J80=0,"Paid",IF(K80=0,"Current",IF(K80&lt;=30,"1-30 Days",IF(K80&lt;=60,"31-60 Days",IF(K80&lt;=90,"61-90 Days","90+ Days"))))))</x:f>
      </x:c>
      <x:c r="M80" s="76" t="str">
        <x:f>IF(A80="","",IF(J80=0,"Paid",IF(AND(E80&lt;&gt;"",TODAY()&gt;E80),"Overdue","Open")))</x:f>
      </x:c>
      <x:c r="N80" s="13"/>
      <x:c r="O80" s="13"/>
      <x:c r="P80" s="13"/>
    </x:row>
    <x:row r="81">
      <x:c r="A81" s="13"/>
      <x:c r="B81" s="13"/>
      <x:c r="C81" s="76" t="str">
        <x:f>IF(B81="","",IFERROR(VLOOKUP(B81,'Lists &amp; COA'!$E$47:$G$145,2,FALSE),"Vendor not found"))</x:f>
      </x:c>
      <x:c r="D81" s="14"/>
      <x:c r="E81" s="14"/>
      <x:c r="F81" s="13"/>
      <x:c r="G81" s="77"/>
      <x:c r="H81" s="78" t="str">
        <x:f>IF(A81="","",SUMIFS('Vendor Payments'!$H$7:$H$506,'Vendor Payments'!$E$7:$E$506,A81))</x:f>
      </x:c>
      <x:c r="I81" s="77"/>
      <x:c r="J81" s="78" t="str">
        <x:f>IF(G81="","",MAX(0,N(G81)-N(H81)-N(I81)))</x:f>
      </x:c>
      <x:c r="K81" s="76" t="str">
        <x:f>IF(A81="","",IF(OR(J81=0,E81=""),0,MAX(0,TODAY()-E81)))</x:f>
      </x:c>
      <x:c r="L81" s="76" t="str">
        <x:f>IF(J81="","",IF(J81=0,"Paid",IF(K81=0,"Current",IF(K81&lt;=30,"1-30 Days",IF(K81&lt;=60,"31-60 Days",IF(K81&lt;=90,"61-90 Days","90+ Days"))))))</x:f>
      </x:c>
      <x:c r="M81" s="76" t="str">
        <x:f>IF(A81="","",IF(J81=0,"Paid",IF(AND(E81&lt;&gt;"",TODAY()&gt;E81),"Overdue","Open")))</x:f>
      </x:c>
      <x:c r="N81" s="13"/>
      <x:c r="O81" s="13"/>
      <x:c r="P81" s="13"/>
    </x:row>
    <x:row r="82">
      <x:c r="A82" s="13"/>
      <x:c r="B82" s="13"/>
      <x:c r="C82" s="76" t="str">
        <x:f>IF(B82="","",IFERROR(VLOOKUP(B82,'Lists &amp; COA'!$E$47:$G$145,2,FALSE),"Vendor not found"))</x:f>
      </x:c>
      <x:c r="D82" s="14"/>
      <x:c r="E82" s="14"/>
      <x:c r="F82" s="13"/>
      <x:c r="G82" s="77"/>
      <x:c r="H82" s="78" t="str">
        <x:f>IF(A82="","",SUMIFS('Vendor Payments'!$H$7:$H$506,'Vendor Payments'!$E$7:$E$506,A82))</x:f>
      </x:c>
      <x:c r="I82" s="77"/>
      <x:c r="J82" s="78" t="str">
        <x:f>IF(G82="","",MAX(0,N(G82)-N(H82)-N(I82)))</x:f>
      </x:c>
      <x:c r="K82" s="76" t="str">
        <x:f>IF(A82="","",IF(OR(J82=0,E82=""),0,MAX(0,TODAY()-E82)))</x:f>
      </x:c>
      <x:c r="L82" s="76" t="str">
        <x:f>IF(J82="","",IF(J82=0,"Paid",IF(K82=0,"Current",IF(K82&lt;=30,"1-30 Days",IF(K82&lt;=60,"31-60 Days",IF(K82&lt;=90,"61-90 Days","90+ Days"))))))</x:f>
      </x:c>
      <x:c r="M82" s="76" t="str">
        <x:f>IF(A82="","",IF(J82=0,"Paid",IF(AND(E82&lt;&gt;"",TODAY()&gt;E82),"Overdue","Open")))</x:f>
      </x:c>
      <x:c r="N82" s="13"/>
      <x:c r="O82" s="13"/>
      <x:c r="P82" s="13"/>
    </x:row>
    <x:row r="83">
      <x:c r="A83" s="13"/>
      <x:c r="B83" s="13"/>
      <x:c r="C83" s="76" t="str">
        <x:f>IF(B83="","",IFERROR(VLOOKUP(B83,'Lists &amp; COA'!$E$47:$G$145,2,FALSE),"Vendor not found"))</x:f>
      </x:c>
      <x:c r="D83" s="14"/>
      <x:c r="E83" s="14"/>
      <x:c r="F83" s="13"/>
      <x:c r="G83" s="77"/>
      <x:c r="H83" s="78" t="str">
        <x:f>IF(A83="","",SUMIFS('Vendor Payments'!$H$7:$H$506,'Vendor Payments'!$E$7:$E$506,A83))</x:f>
      </x:c>
      <x:c r="I83" s="77"/>
      <x:c r="J83" s="78" t="str">
        <x:f>IF(G83="","",MAX(0,N(G83)-N(H83)-N(I83)))</x:f>
      </x:c>
      <x:c r="K83" s="76" t="str">
        <x:f>IF(A83="","",IF(OR(J83=0,E83=""),0,MAX(0,TODAY()-E83)))</x:f>
      </x:c>
      <x:c r="L83" s="76" t="str">
        <x:f>IF(J83="","",IF(J83=0,"Paid",IF(K83=0,"Current",IF(K83&lt;=30,"1-30 Days",IF(K83&lt;=60,"31-60 Days",IF(K83&lt;=90,"61-90 Days","90+ Days"))))))</x:f>
      </x:c>
      <x:c r="M83" s="76" t="str">
        <x:f>IF(A83="","",IF(J83=0,"Paid",IF(AND(E83&lt;&gt;"",TODAY()&gt;E83),"Overdue","Open")))</x:f>
      </x:c>
      <x:c r="N83" s="13"/>
      <x:c r="O83" s="13"/>
      <x:c r="P83" s="13"/>
    </x:row>
    <x:row r="84">
      <x:c r="A84" s="13"/>
      <x:c r="B84" s="13"/>
      <x:c r="C84" s="76" t="str">
        <x:f>IF(B84="","",IFERROR(VLOOKUP(B84,'Lists &amp; COA'!$E$47:$G$145,2,FALSE),"Vendor not found"))</x:f>
      </x:c>
      <x:c r="D84" s="14"/>
      <x:c r="E84" s="14"/>
      <x:c r="F84" s="13"/>
      <x:c r="G84" s="77"/>
      <x:c r="H84" s="78" t="str">
        <x:f>IF(A84="","",SUMIFS('Vendor Payments'!$H$7:$H$506,'Vendor Payments'!$E$7:$E$506,A84))</x:f>
      </x:c>
      <x:c r="I84" s="77"/>
      <x:c r="J84" s="78" t="str">
        <x:f>IF(G84="","",MAX(0,N(G84)-N(H84)-N(I84)))</x:f>
      </x:c>
      <x:c r="K84" s="76" t="str">
        <x:f>IF(A84="","",IF(OR(J84=0,E84=""),0,MAX(0,TODAY()-E84)))</x:f>
      </x:c>
      <x:c r="L84" s="76" t="str">
        <x:f>IF(J84="","",IF(J84=0,"Paid",IF(K84=0,"Current",IF(K84&lt;=30,"1-30 Days",IF(K84&lt;=60,"31-60 Days",IF(K84&lt;=90,"61-90 Days","90+ Days"))))))</x:f>
      </x:c>
      <x:c r="M84" s="76" t="str">
        <x:f>IF(A84="","",IF(J84=0,"Paid",IF(AND(E84&lt;&gt;"",TODAY()&gt;E84),"Overdue","Open")))</x:f>
      </x:c>
      <x:c r="N84" s="13"/>
      <x:c r="O84" s="13"/>
      <x:c r="P84" s="13"/>
    </x:row>
    <x:row r="85">
      <x:c r="A85" s="13"/>
      <x:c r="B85" s="13"/>
      <x:c r="C85" s="76" t="str">
        <x:f>IF(B85="","",IFERROR(VLOOKUP(B85,'Lists &amp; COA'!$E$47:$G$145,2,FALSE),"Vendor not found"))</x:f>
      </x:c>
      <x:c r="D85" s="14"/>
      <x:c r="E85" s="14"/>
      <x:c r="F85" s="13"/>
      <x:c r="G85" s="77"/>
      <x:c r="H85" s="78" t="str">
        <x:f>IF(A85="","",SUMIFS('Vendor Payments'!$H$7:$H$506,'Vendor Payments'!$E$7:$E$506,A85))</x:f>
      </x:c>
      <x:c r="I85" s="77"/>
      <x:c r="J85" s="78" t="str">
        <x:f>IF(G85="","",MAX(0,N(G85)-N(H85)-N(I85)))</x:f>
      </x:c>
      <x:c r="K85" s="76" t="str">
        <x:f>IF(A85="","",IF(OR(J85=0,E85=""),0,MAX(0,TODAY()-E85)))</x:f>
      </x:c>
      <x:c r="L85" s="76" t="str">
        <x:f>IF(J85="","",IF(J85=0,"Paid",IF(K85=0,"Current",IF(K85&lt;=30,"1-30 Days",IF(K85&lt;=60,"31-60 Days",IF(K85&lt;=90,"61-90 Days","90+ Days"))))))</x:f>
      </x:c>
      <x:c r="M85" s="76" t="str">
        <x:f>IF(A85="","",IF(J85=0,"Paid",IF(AND(E85&lt;&gt;"",TODAY()&gt;E85),"Overdue","Open")))</x:f>
      </x:c>
      <x:c r="N85" s="13"/>
      <x:c r="O85" s="13"/>
      <x:c r="P85" s="13"/>
    </x:row>
    <x:row r="86">
      <x:c r="A86" s="13"/>
      <x:c r="B86" s="13"/>
      <x:c r="C86" s="76" t="str">
        <x:f>IF(B86="","",IFERROR(VLOOKUP(B86,'Lists &amp; COA'!$E$47:$G$145,2,FALSE),"Vendor not found"))</x:f>
      </x:c>
      <x:c r="D86" s="14"/>
      <x:c r="E86" s="14"/>
      <x:c r="F86" s="13"/>
      <x:c r="G86" s="77"/>
      <x:c r="H86" s="78" t="str">
        <x:f>IF(A86="","",SUMIFS('Vendor Payments'!$H$7:$H$506,'Vendor Payments'!$E$7:$E$506,A86))</x:f>
      </x:c>
      <x:c r="I86" s="77"/>
      <x:c r="J86" s="78" t="str">
        <x:f>IF(G86="","",MAX(0,N(G86)-N(H86)-N(I86)))</x:f>
      </x:c>
      <x:c r="K86" s="76" t="str">
        <x:f>IF(A86="","",IF(OR(J86=0,E86=""),0,MAX(0,TODAY()-E86)))</x:f>
      </x:c>
      <x:c r="L86" s="76" t="str">
        <x:f>IF(J86="","",IF(J86=0,"Paid",IF(K86=0,"Current",IF(K86&lt;=30,"1-30 Days",IF(K86&lt;=60,"31-60 Days",IF(K86&lt;=90,"61-90 Days","90+ Days"))))))</x:f>
      </x:c>
      <x:c r="M86" s="76" t="str">
        <x:f>IF(A86="","",IF(J86=0,"Paid",IF(AND(E86&lt;&gt;"",TODAY()&gt;E86),"Overdue","Open")))</x:f>
      </x:c>
      <x:c r="N86" s="13"/>
      <x:c r="O86" s="13"/>
      <x:c r="P86" s="13"/>
    </x:row>
    <x:row r="87">
      <x:c r="A87" s="13"/>
      <x:c r="B87" s="13"/>
      <x:c r="C87" s="76" t="str">
        <x:f>IF(B87="","",IFERROR(VLOOKUP(B87,'Lists &amp; COA'!$E$47:$G$145,2,FALSE),"Vendor not found"))</x:f>
      </x:c>
      <x:c r="D87" s="14"/>
      <x:c r="E87" s="14"/>
      <x:c r="F87" s="13"/>
      <x:c r="G87" s="77"/>
      <x:c r="H87" s="78" t="str">
        <x:f>IF(A87="","",SUMIFS('Vendor Payments'!$H$7:$H$506,'Vendor Payments'!$E$7:$E$506,A87))</x:f>
      </x:c>
      <x:c r="I87" s="77"/>
      <x:c r="J87" s="78" t="str">
        <x:f>IF(G87="","",MAX(0,N(G87)-N(H87)-N(I87)))</x:f>
      </x:c>
      <x:c r="K87" s="76" t="str">
        <x:f>IF(A87="","",IF(OR(J87=0,E87=""),0,MAX(0,TODAY()-E87)))</x:f>
      </x:c>
      <x:c r="L87" s="76" t="str">
        <x:f>IF(J87="","",IF(J87=0,"Paid",IF(K87=0,"Current",IF(K87&lt;=30,"1-30 Days",IF(K87&lt;=60,"31-60 Days",IF(K87&lt;=90,"61-90 Days","90+ Days"))))))</x:f>
      </x:c>
      <x:c r="M87" s="76" t="str">
        <x:f>IF(A87="","",IF(J87=0,"Paid",IF(AND(E87&lt;&gt;"",TODAY()&gt;E87),"Overdue","Open")))</x:f>
      </x:c>
      <x:c r="N87" s="13"/>
      <x:c r="O87" s="13"/>
      <x:c r="P87" s="13"/>
    </x:row>
    <x:row r="88">
      <x:c r="A88" s="13"/>
      <x:c r="B88" s="13"/>
      <x:c r="C88" s="76" t="str">
        <x:f>IF(B88="","",IFERROR(VLOOKUP(B88,'Lists &amp; COA'!$E$47:$G$145,2,FALSE),"Vendor not found"))</x:f>
      </x:c>
      <x:c r="D88" s="14"/>
      <x:c r="E88" s="14"/>
      <x:c r="F88" s="13"/>
      <x:c r="G88" s="77"/>
      <x:c r="H88" s="78" t="str">
        <x:f>IF(A88="","",SUMIFS('Vendor Payments'!$H$7:$H$506,'Vendor Payments'!$E$7:$E$506,A88))</x:f>
      </x:c>
      <x:c r="I88" s="77"/>
      <x:c r="J88" s="78" t="str">
        <x:f>IF(G88="","",MAX(0,N(G88)-N(H88)-N(I88)))</x:f>
      </x:c>
      <x:c r="K88" s="76" t="str">
        <x:f>IF(A88="","",IF(OR(J88=0,E88=""),0,MAX(0,TODAY()-E88)))</x:f>
      </x:c>
      <x:c r="L88" s="76" t="str">
        <x:f>IF(J88="","",IF(J88=0,"Paid",IF(K88=0,"Current",IF(K88&lt;=30,"1-30 Days",IF(K88&lt;=60,"31-60 Days",IF(K88&lt;=90,"61-90 Days","90+ Days"))))))</x:f>
      </x:c>
      <x:c r="M88" s="76" t="str">
        <x:f>IF(A88="","",IF(J88=0,"Paid",IF(AND(E88&lt;&gt;"",TODAY()&gt;E88),"Overdue","Open")))</x:f>
      </x:c>
      <x:c r="N88" s="13"/>
      <x:c r="O88" s="13"/>
      <x:c r="P88" s="13"/>
    </x:row>
    <x:row r="89">
      <x:c r="A89" s="13"/>
      <x:c r="B89" s="13"/>
      <x:c r="C89" s="76" t="str">
        <x:f>IF(B89="","",IFERROR(VLOOKUP(B89,'Lists &amp; COA'!$E$47:$G$145,2,FALSE),"Vendor not found"))</x:f>
      </x:c>
      <x:c r="D89" s="14"/>
      <x:c r="E89" s="14"/>
      <x:c r="F89" s="13"/>
      <x:c r="G89" s="77"/>
      <x:c r="H89" s="78" t="str">
        <x:f>IF(A89="","",SUMIFS('Vendor Payments'!$H$7:$H$506,'Vendor Payments'!$E$7:$E$506,A89))</x:f>
      </x:c>
      <x:c r="I89" s="77"/>
      <x:c r="J89" s="78" t="str">
        <x:f>IF(G89="","",MAX(0,N(G89)-N(H89)-N(I89)))</x:f>
      </x:c>
      <x:c r="K89" s="76" t="str">
        <x:f>IF(A89="","",IF(OR(J89=0,E89=""),0,MAX(0,TODAY()-E89)))</x:f>
      </x:c>
      <x:c r="L89" s="76" t="str">
        <x:f>IF(J89="","",IF(J89=0,"Paid",IF(K89=0,"Current",IF(K89&lt;=30,"1-30 Days",IF(K89&lt;=60,"31-60 Days",IF(K89&lt;=90,"61-90 Days","90+ Days"))))))</x:f>
      </x:c>
      <x:c r="M89" s="76" t="str">
        <x:f>IF(A89="","",IF(J89=0,"Paid",IF(AND(E89&lt;&gt;"",TODAY()&gt;E89),"Overdue","Open")))</x:f>
      </x:c>
      <x:c r="N89" s="13"/>
      <x:c r="O89" s="13"/>
      <x:c r="P89" s="13"/>
    </x:row>
    <x:row r="90">
      <x:c r="A90" s="13"/>
      <x:c r="B90" s="13"/>
      <x:c r="C90" s="76" t="str">
        <x:f>IF(B90="","",IFERROR(VLOOKUP(B90,'Lists &amp; COA'!$E$47:$G$145,2,FALSE),"Vendor not found"))</x:f>
      </x:c>
      <x:c r="D90" s="14"/>
      <x:c r="E90" s="14"/>
      <x:c r="F90" s="13"/>
      <x:c r="G90" s="77"/>
      <x:c r="H90" s="78" t="str">
        <x:f>IF(A90="","",SUMIFS('Vendor Payments'!$H$7:$H$506,'Vendor Payments'!$E$7:$E$506,A90))</x:f>
      </x:c>
      <x:c r="I90" s="77"/>
      <x:c r="J90" s="78" t="str">
        <x:f>IF(G90="","",MAX(0,N(G90)-N(H90)-N(I90)))</x:f>
      </x:c>
      <x:c r="K90" s="76" t="str">
        <x:f>IF(A90="","",IF(OR(J90=0,E90=""),0,MAX(0,TODAY()-E90)))</x:f>
      </x:c>
      <x:c r="L90" s="76" t="str">
        <x:f>IF(J90="","",IF(J90=0,"Paid",IF(K90=0,"Current",IF(K90&lt;=30,"1-30 Days",IF(K90&lt;=60,"31-60 Days",IF(K90&lt;=90,"61-90 Days","90+ Days"))))))</x:f>
      </x:c>
      <x:c r="M90" s="76" t="str">
        <x:f>IF(A90="","",IF(J90=0,"Paid",IF(AND(E90&lt;&gt;"",TODAY()&gt;E90),"Overdue","Open")))</x:f>
      </x:c>
      <x:c r="N90" s="13"/>
      <x:c r="O90" s="13"/>
      <x:c r="P90" s="13"/>
    </x:row>
    <x:row r="91">
      <x:c r="A91" s="13"/>
      <x:c r="B91" s="13"/>
      <x:c r="C91" s="76" t="str">
        <x:f>IF(B91="","",IFERROR(VLOOKUP(B91,'Lists &amp; COA'!$E$47:$G$145,2,FALSE),"Vendor not found"))</x:f>
      </x:c>
      <x:c r="D91" s="14"/>
      <x:c r="E91" s="14"/>
      <x:c r="F91" s="13"/>
      <x:c r="G91" s="77"/>
      <x:c r="H91" s="78" t="str">
        <x:f>IF(A91="","",SUMIFS('Vendor Payments'!$H$7:$H$506,'Vendor Payments'!$E$7:$E$506,A91))</x:f>
      </x:c>
      <x:c r="I91" s="77"/>
      <x:c r="J91" s="78" t="str">
        <x:f>IF(G91="","",MAX(0,N(G91)-N(H91)-N(I91)))</x:f>
      </x:c>
      <x:c r="K91" s="76" t="str">
        <x:f>IF(A91="","",IF(OR(J91=0,E91=""),0,MAX(0,TODAY()-E91)))</x:f>
      </x:c>
      <x:c r="L91" s="76" t="str">
        <x:f>IF(J91="","",IF(J91=0,"Paid",IF(K91=0,"Current",IF(K91&lt;=30,"1-30 Days",IF(K91&lt;=60,"31-60 Days",IF(K91&lt;=90,"61-90 Days","90+ Days"))))))</x:f>
      </x:c>
      <x:c r="M91" s="76" t="str">
        <x:f>IF(A91="","",IF(J91=0,"Paid",IF(AND(E91&lt;&gt;"",TODAY()&gt;E91),"Overdue","Open")))</x:f>
      </x:c>
      <x:c r="N91" s="13"/>
      <x:c r="O91" s="13"/>
      <x:c r="P91" s="13"/>
    </x:row>
    <x:row r="92">
      <x:c r="A92" s="13"/>
      <x:c r="B92" s="13"/>
      <x:c r="C92" s="76" t="str">
        <x:f>IF(B92="","",IFERROR(VLOOKUP(B92,'Lists &amp; COA'!$E$47:$G$145,2,FALSE),"Vendor not found"))</x:f>
      </x:c>
      <x:c r="D92" s="14"/>
      <x:c r="E92" s="14"/>
      <x:c r="F92" s="13"/>
      <x:c r="G92" s="77"/>
      <x:c r="H92" s="78" t="str">
        <x:f>IF(A92="","",SUMIFS('Vendor Payments'!$H$7:$H$506,'Vendor Payments'!$E$7:$E$506,A92))</x:f>
      </x:c>
      <x:c r="I92" s="77"/>
      <x:c r="J92" s="78" t="str">
        <x:f>IF(G92="","",MAX(0,N(G92)-N(H92)-N(I92)))</x:f>
      </x:c>
      <x:c r="K92" s="76" t="str">
        <x:f>IF(A92="","",IF(OR(J92=0,E92=""),0,MAX(0,TODAY()-E92)))</x:f>
      </x:c>
      <x:c r="L92" s="76" t="str">
        <x:f>IF(J92="","",IF(J92=0,"Paid",IF(K92=0,"Current",IF(K92&lt;=30,"1-30 Days",IF(K92&lt;=60,"31-60 Days",IF(K92&lt;=90,"61-90 Days","90+ Days"))))))</x:f>
      </x:c>
      <x:c r="M92" s="76" t="str">
        <x:f>IF(A92="","",IF(J92=0,"Paid",IF(AND(E92&lt;&gt;"",TODAY()&gt;E92),"Overdue","Open")))</x:f>
      </x:c>
      <x:c r="N92" s="13"/>
      <x:c r="O92" s="13"/>
      <x:c r="P92" s="13"/>
    </x:row>
    <x:row r="93">
      <x:c r="A93" s="13"/>
      <x:c r="B93" s="13"/>
      <x:c r="C93" s="76" t="str">
        <x:f>IF(B93="","",IFERROR(VLOOKUP(B93,'Lists &amp; COA'!$E$47:$G$145,2,FALSE),"Vendor not found"))</x:f>
      </x:c>
      <x:c r="D93" s="14"/>
      <x:c r="E93" s="14"/>
      <x:c r="F93" s="13"/>
      <x:c r="G93" s="77"/>
      <x:c r="H93" s="78" t="str">
        <x:f>IF(A93="","",SUMIFS('Vendor Payments'!$H$7:$H$506,'Vendor Payments'!$E$7:$E$506,A93))</x:f>
      </x:c>
      <x:c r="I93" s="77"/>
      <x:c r="J93" s="78" t="str">
        <x:f>IF(G93="","",MAX(0,N(G93)-N(H93)-N(I93)))</x:f>
      </x:c>
      <x:c r="K93" s="76" t="str">
        <x:f>IF(A93="","",IF(OR(J93=0,E93=""),0,MAX(0,TODAY()-E93)))</x:f>
      </x:c>
      <x:c r="L93" s="76" t="str">
        <x:f>IF(J93="","",IF(J93=0,"Paid",IF(K93=0,"Current",IF(K93&lt;=30,"1-30 Days",IF(K93&lt;=60,"31-60 Days",IF(K93&lt;=90,"61-90 Days","90+ Days"))))))</x:f>
      </x:c>
      <x:c r="M93" s="76" t="str">
        <x:f>IF(A93="","",IF(J93=0,"Paid",IF(AND(E93&lt;&gt;"",TODAY()&gt;E93),"Overdue","Open")))</x:f>
      </x:c>
      <x:c r="N93" s="13"/>
      <x:c r="O93" s="13"/>
      <x:c r="P93" s="13"/>
    </x:row>
    <x:row r="94">
      <x:c r="A94" s="13"/>
      <x:c r="B94" s="13"/>
      <x:c r="C94" s="76" t="str">
        <x:f>IF(B94="","",IFERROR(VLOOKUP(B94,'Lists &amp; COA'!$E$47:$G$145,2,FALSE),"Vendor not found"))</x:f>
      </x:c>
      <x:c r="D94" s="14"/>
      <x:c r="E94" s="14"/>
      <x:c r="F94" s="13"/>
      <x:c r="G94" s="77"/>
      <x:c r="H94" s="78" t="str">
        <x:f>IF(A94="","",SUMIFS('Vendor Payments'!$H$7:$H$506,'Vendor Payments'!$E$7:$E$506,A94))</x:f>
      </x:c>
      <x:c r="I94" s="77"/>
      <x:c r="J94" s="78" t="str">
        <x:f>IF(G94="","",MAX(0,N(G94)-N(H94)-N(I94)))</x:f>
      </x:c>
      <x:c r="K94" s="76" t="str">
        <x:f>IF(A94="","",IF(OR(J94=0,E94=""),0,MAX(0,TODAY()-E94)))</x:f>
      </x:c>
      <x:c r="L94" s="76" t="str">
        <x:f>IF(J94="","",IF(J94=0,"Paid",IF(K94=0,"Current",IF(K94&lt;=30,"1-30 Days",IF(K94&lt;=60,"31-60 Days",IF(K94&lt;=90,"61-90 Days","90+ Days"))))))</x:f>
      </x:c>
      <x:c r="M94" s="76" t="str">
        <x:f>IF(A94="","",IF(J94=0,"Paid",IF(AND(E94&lt;&gt;"",TODAY()&gt;E94),"Overdue","Open")))</x:f>
      </x:c>
      <x:c r="N94" s="13"/>
      <x:c r="O94" s="13"/>
      <x:c r="P94" s="13"/>
    </x:row>
    <x:row r="95">
      <x:c r="A95" s="13"/>
      <x:c r="B95" s="13"/>
      <x:c r="C95" s="76" t="str">
        <x:f>IF(B95="","",IFERROR(VLOOKUP(B95,'Lists &amp; COA'!$E$47:$G$145,2,FALSE),"Vendor not found"))</x:f>
      </x:c>
      <x:c r="D95" s="14"/>
      <x:c r="E95" s="14"/>
      <x:c r="F95" s="13"/>
      <x:c r="G95" s="77"/>
      <x:c r="H95" s="78" t="str">
        <x:f>IF(A95="","",SUMIFS('Vendor Payments'!$H$7:$H$506,'Vendor Payments'!$E$7:$E$506,A95))</x:f>
      </x:c>
      <x:c r="I95" s="77"/>
      <x:c r="J95" s="78" t="str">
        <x:f>IF(G95="","",MAX(0,N(G95)-N(H95)-N(I95)))</x:f>
      </x:c>
      <x:c r="K95" s="76" t="str">
        <x:f>IF(A95="","",IF(OR(J95=0,E95=""),0,MAX(0,TODAY()-E95)))</x:f>
      </x:c>
      <x:c r="L95" s="76" t="str">
        <x:f>IF(J95="","",IF(J95=0,"Paid",IF(K95=0,"Current",IF(K95&lt;=30,"1-30 Days",IF(K95&lt;=60,"31-60 Days",IF(K95&lt;=90,"61-90 Days","90+ Days"))))))</x:f>
      </x:c>
      <x:c r="M95" s="76" t="str">
        <x:f>IF(A95="","",IF(J95=0,"Paid",IF(AND(E95&lt;&gt;"",TODAY()&gt;E95),"Overdue","Open")))</x:f>
      </x:c>
      <x:c r="N95" s="13"/>
      <x:c r="O95" s="13"/>
      <x:c r="P95" s="13"/>
    </x:row>
    <x:row r="96">
      <x:c r="A96" s="13"/>
      <x:c r="B96" s="13"/>
      <x:c r="C96" s="76" t="str">
        <x:f>IF(B96="","",IFERROR(VLOOKUP(B96,'Lists &amp; COA'!$E$47:$G$145,2,FALSE),"Vendor not found"))</x:f>
      </x:c>
      <x:c r="D96" s="14"/>
      <x:c r="E96" s="14"/>
      <x:c r="F96" s="13"/>
      <x:c r="G96" s="77"/>
      <x:c r="H96" s="78" t="str">
        <x:f>IF(A96="","",SUMIFS('Vendor Payments'!$H$7:$H$506,'Vendor Payments'!$E$7:$E$506,A96))</x:f>
      </x:c>
      <x:c r="I96" s="77"/>
      <x:c r="J96" s="78" t="str">
        <x:f>IF(G96="","",MAX(0,N(G96)-N(H96)-N(I96)))</x:f>
      </x:c>
      <x:c r="K96" s="76" t="str">
        <x:f>IF(A96="","",IF(OR(J96=0,E96=""),0,MAX(0,TODAY()-E96)))</x:f>
      </x:c>
      <x:c r="L96" s="76" t="str">
        <x:f>IF(J96="","",IF(J96=0,"Paid",IF(K96=0,"Current",IF(K96&lt;=30,"1-30 Days",IF(K96&lt;=60,"31-60 Days",IF(K96&lt;=90,"61-90 Days","90+ Days"))))))</x:f>
      </x:c>
      <x:c r="M96" s="76" t="str">
        <x:f>IF(A96="","",IF(J96=0,"Paid",IF(AND(E96&lt;&gt;"",TODAY()&gt;E96),"Overdue","Open")))</x:f>
      </x:c>
      <x:c r="N96" s="13"/>
      <x:c r="O96" s="13"/>
      <x:c r="P96" s="13"/>
    </x:row>
    <x:row r="97">
      <x:c r="A97" s="13"/>
      <x:c r="B97" s="13"/>
      <x:c r="C97" s="76" t="str">
        <x:f>IF(B97="","",IFERROR(VLOOKUP(B97,'Lists &amp; COA'!$E$47:$G$145,2,FALSE),"Vendor not found"))</x:f>
      </x:c>
      <x:c r="D97" s="14"/>
      <x:c r="E97" s="14"/>
      <x:c r="F97" s="13"/>
      <x:c r="G97" s="77"/>
      <x:c r="H97" s="78" t="str">
        <x:f>IF(A97="","",SUMIFS('Vendor Payments'!$H$7:$H$506,'Vendor Payments'!$E$7:$E$506,A97))</x:f>
      </x:c>
      <x:c r="I97" s="77"/>
      <x:c r="J97" s="78" t="str">
        <x:f>IF(G97="","",MAX(0,N(G97)-N(H97)-N(I97)))</x:f>
      </x:c>
      <x:c r="K97" s="76" t="str">
        <x:f>IF(A97="","",IF(OR(J97=0,E97=""),0,MAX(0,TODAY()-E97)))</x:f>
      </x:c>
      <x:c r="L97" s="76" t="str">
        <x:f>IF(J97="","",IF(J97=0,"Paid",IF(K97=0,"Current",IF(K97&lt;=30,"1-30 Days",IF(K97&lt;=60,"31-60 Days",IF(K97&lt;=90,"61-90 Days","90+ Days"))))))</x:f>
      </x:c>
      <x:c r="M97" s="76" t="str">
        <x:f>IF(A97="","",IF(J97=0,"Paid",IF(AND(E97&lt;&gt;"",TODAY()&gt;E97),"Overdue","Open")))</x:f>
      </x:c>
      <x:c r="N97" s="13"/>
      <x:c r="O97" s="13"/>
      <x:c r="P97" s="13"/>
    </x:row>
    <x:row r="98">
      <x:c r="A98" s="13"/>
      <x:c r="B98" s="13"/>
      <x:c r="C98" s="76" t="str">
        <x:f>IF(B98="","",IFERROR(VLOOKUP(B98,'Lists &amp; COA'!$E$47:$G$145,2,FALSE),"Vendor not found"))</x:f>
      </x:c>
      <x:c r="D98" s="14"/>
      <x:c r="E98" s="14"/>
      <x:c r="F98" s="13"/>
      <x:c r="G98" s="77"/>
      <x:c r="H98" s="78" t="str">
        <x:f>IF(A98="","",SUMIFS('Vendor Payments'!$H$7:$H$506,'Vendor Payments'!$E$7:$E$506,A98))</x:f>
      </x:c>
      <x:c r="I98" s="77"/>
      <x:c r="J98" s="78" t="str">
        <x:f>IF(G98="","",MAX(0,N(G98)-N(H98)-N(I98)))</x:f>
      </x:c>
      <x:c r="K98" s="76" t="str">
        <x:f>IF(A98="","",IF(OR(J98=0,E98=""),0,MAX(0,TODAY()-E98)))</x:f>
      </x:c>
      <x:c r="L98" s="76" t="str">
        <x:f>IF(J98="","",IF(J98=0,"Paid",IF(K98=0,"Current",IF(K98&lt;=30,"1-30 Days",IF(K98&lt;=60,"31-60 Days",IF(K98&lt;=90,"61-90 Days","90+ Days"))))))</x:f>
      </x:c>
      <x:c r="M98" s="76" t="str">
        <x:f>IF(A98="","",IF(J98=0,"Paid",IF(AND(E98&lt;&gt;"",TODAY()&gt;E98),"Overdue","Open")))</x:f>
      </x:c>
      <x:c r="N98" s="13"/>
      <x:c r="O98" s="13"/>
      <x:c r="P98" s="13"/>
    </x:row>
    <x:row r="99">
      <x:c r="A99" s="13"/>
      <x:c r="B99" s="13"/>
      <x:c r="C99" s="76" t="str">
        <x:f>IF(B99="","",IFERROR(VLOOKUP(B99,'Lists &amp; COA'!$E$47:$G$145,2,FALSE),"Vendor not found"))</x:f>
      </x:c>
      <x:c r="D99" s="14"/>
      <x:c r="E99" s="14"/>
      <x:c r="F99" s="13"/>
      <x:c r="G99" s="77"/>
      <x:c r="H99" s="78" t="str">
        <x:f>IF(A99="","",SUMIFS('Vendor Payments'!$H$7:$H$506,'Vendor Payments'!$E$7:$E$506,A99))</x:f>
      </x:c>
      <x:c r="I99" s="77"/>
      <x:c r="J99" s="78" t="str">
        <x:f>IF(G99="","",MAX(0,N(G99)-N(H99)-N(I99)))</x:f>
      </x:c>
      <x:c r="K99" s="76" t="str">
        <x:f>IF(A99="","",IF(OR(J99=0,E99=""),0,MAX(0,TODAY()-E99)))</x:f>
      </x:c>
      <x:c r="L99" s="76" t="str">
        <x:f>IF(J99="","",IF(J99=0,"Paid",IF(K99=0,"Current",IF(K99&lt;=30,"1-30 Days",IF(K99&lt;=60,"31-60 Days",IF(K99&lt;=90,"61-90 Days","90+ Days"))))))</x:f>
      </x:c>
      <x:c r="M99" s="76" t="str">
        <x:f>IF(A99="","",IF(J99=0,"Paid",IF(AND(E99&lt;&gt;"",TODAY()&gt;E99),"Overdue","Open")))</x:f>
      </x:c>
      <x:c r="N99" s="13"/>
      <x:c r="O99" s="13"/>
      <x:c r="P99" s="13"/>
    </x:row>
    <x:row r="100">
      <x:c r="A100" s="13"/>
      <x:c r="B100" s="13"/>
      <x:c r="C100" s="76" t="str">
        <x:f>IF(B100="","",IFERROR(VLOOKUP(B100,'Lists &amp; COA'!$E$47:$G$145,2,FALSE),"Vendor not found"))</x:f>
      </x:c>
      <x:c r="D100" s="14"/>
      <x:c r="E100" s="14"/>
      <x:c r="F100" s="13"/>
      <x:c r="G100" s="77"/>
      <x:c r="H100" s="78" t="str">
        <x:f>IF(A100="","",SUMIFS('Vendor Payments'!$H$7:$H$506,'Vendor Payments'!$E$7:$E$506,A100))</x:f>
      </x:c>
      <x:c r="I100" s="77"/>
      <x:c r="J100" s="78" t="str">
        <x:f>IF(G100="","",MAX(0,N(G100)-N(H100)-N(I100)))</x:f>
      </x:c>
      <x:c r="K100" s="76" t="str">
        <x:f>IF(A100="","",IF(OR(J100=0,E100=""),0,MAX(0,TODAY()-E100)))</x:f>
      </x:c>
      <x:c r="L100" s="76" t="str">
        <x:f>IF(J100="","",IF(J100=0,"Paid",IF(K100=0,"Current",IF(K100&lt;=30,"1-30 Days",IF(K100&lt;=60,"31-60 Days",IF(K100&lt;=90,"61-90 Days","90+ Days"))))))</x:f>
      </x:c>
      <x:c r="M100" s="76" t="str">
        <x:f>IF(A100="","",IF(J100=0,"Paid",IF(AND(E100&lt;&gt;"",TODAY()&gt;E100),"Overdue","Open")))</x:f>
      </x:c>
      <x:c r="N100" s="13"/>
      <x:c r="O100" s="13"/>
      <x:c r="P100" s="13"/>
    </x:row>
    <x:row r="101">
      <x:c r="A101" s="13"/>
      <x:c r="B101" s="13"/>
      <x:c r="C101" s="76" t="str">
        <x:f>IF(B101="","",IFERROR(VLOOKUP(B101,'Lists &amp; COA'!$E$47:$G$145,2,FALSE),"Vendor not found"))</x:f>
      </x:c>
      <x:c r="D101" s="14"/>
      <x:c r="E101" s="14"/>
      <x:c r="F101" s="13"/>
      <x:c r="G101" s="77"/>
      <x:c r="H101" s="78" t="str">
        <x:f>IF(A101="","",SUMIFS('Vendor Payments'!$H$7:$H$506,'Vendor Payments'!$E$7:$E$506,A101))</x:f>
      </x:c>
      <x:c r="I101" s="77"/>
      <x:c r="J101" s="78" t="str">
        <x:f>IF(G101="","",MAX(0,N(G101)-N(H101)-N(I101)))</x:f>
      </x:c>
      <x:c r="K101" s="76" t="str">
        <x:f>IF(A101="","",IF(OR(J101=0,E101=""),0,MAX(0,TODAY()-E101)))</x:f>
      </x:c>
      <x:c r="L101" s="76" t="str">
        <x:f>IF(J101="","",IF(J101=0,"Paid",IF(K101=0,"Current",IF(K101&lt;=30,"1-30 Days",IF(K101&lt;=60,"31-60 Days",IF(K101&lt;=90,"61-90 Days","90+ Days"))))))</x:f>
      </x:c>
      <x:c r="M101" s="76" t="str">
        <x:f>IF(A101="","",IF(J101=0,"Paid",IF(AND(E101&lt;&gt;"",TODAY()&gt;E101),"Overdue","Open")))</x:f>
      </x:c>
      <x:c r="N101" s="13"/>
      <x:c r="O101" s="13"/>
      <x:c r="P101" s="13"/>
    </x:row>
    <x:row r="102">
      <x:c r="A102" s="13"/>
      <x:c r="B102" s="13"/>
      <x:c r="C102" s="76" t="str">
        <x:f>IF(B102="","",IFERROR(VLOOKUP(B102,'Lists &amp; COA'!$E$47:$G$145,2,FALSE),"Vendor not found"))</x:f>
      </x:c>
      <x:c r="D102" s="14"/>
      <x:c r="E102" s="14"/>
      <x:c r="F102" s="13"/>
      <x:c r="G102" s="77"/>
      <x:c r="H102" s="78" t="str">
        <x:f>IF(A102="","",SUMIFS('Vendor Payments'!$H$7:$H$506,'Vendor Payments'!$E$7:$E$506,A102))</x:f>
      </x:c>
      <x:c r="I102" s="77"/>
      <x:c r="J102" s="78" t="str">
        <x:f>IF(G102="","",MAX(0,N(G102)-N(H102)-N(I102)))</x:f>
      </x:c>
      <x:c r="K102" s="76" t="str">
        <x:f>IF(A102="","",IF(OR(J102=0,E102=""),0,MAX(0,TODAY()-E102)))</x:f>
      </x:c>
      <x:c r="L102" s="76" t="str">
        <x:f>IF(J102="","",IF(J102=0,"Paid",IF(K102=0,"Current",IF(K102&lt;=30,"1-30 Days",IF(K102&lt;=60,"31-60 Days",IF(K102&lt;=90,"61-90 Days","90+ Days"))))))</x:f>
      </x:c>
      <x:c r="M102" s="76" t="str">
        <x:f>IF(A102="","",IF(J102=0,"Paid",IF(AND(E102&lt;&gt;"",TODAY()&gt;E102),"Overdue","Open")))</x:f>
      </x:c>
      <x:c r="N102" s="13"/>
      <x:c r="O102" s="13"/>
      <x:c r="P102" s="13"/>
    </x:row>
    <x:row r="103">
      <x:c r="A103" s="13"/>
      <x:c r="B103" s="13"/>
      <x:c r="C103" s="76" t="str">
        <x:f>IF(B103="","",IFERROR(VLOOKUP(B103,'Lists &amp; COA'!$E$47:$G$145,2,FALSE),"Vendor not found"))</x:f>
      </x:c>
      <x:c r="D103" s="14"/>
      <x:c r="E103" s="14"/>
      <x:c r="F103" s="13"/>
      <x:c r="G103" s="77"/>
      <x:c r="H103" s="78" t="str">
        <x:f>IF(A103="","",SUMIFS('Vendor Payments'!$H$7:$H$506,'Vendor Payments'!$E$7:$E$506,A103))</x:f>
      </x:c>
      <x:c r="I103" s="77"/>
      <x:c r="J103" s="78" t="str">
        <x:f>IF(G103="","",MAX(0,N(G103)-N(H103)-N(I103)))</x:f>
      </x:c>
      <x:c r="K103" s="76" t="str">
        <x:f>IF(A103="","",IF(OR(J103=0,E103=""),0,MAX(0,TODAY()-E103)))</x:f>
      </x:c>
      <x:c r="L103" s="76" t="str">
        <x:f>IF(J103="","",IF(J103=0,"Paid",IF(K103=0,"Current",IF(K103&lt;=30,"1-30 Days",IF(K103&lt;=60,"31-60 Days",IF(K103&lt;=90,"61-90 Days","90+ Days"))))))</x:f>
      </x:c>
      <x:c r="M103" s="76" t="str">
        <x:f>IF(A103="","",IF(J103=0,"Paid",IF(AND(E103&lt;&gt;"",TODAY()&gt;E103),"Overdue","Open")))</x:f>
      </x:c>
      <x:c r="N103" s="13"/>
      <x:c r="O103" s="13"/>
      <x:c r="P103" s="13"/>
    </x:row>
    <x:row r="104">
      <x:c r="A104" s="13"/>
      <x:c r="B104" s="13"/>
      <x:c r="C104" s="76" t="str">
        <x:f>IF(B104="","",IFERROR(VLOOKUP(B104,'Lists &amp; COA'!$E$47:$G$145,2,FALSE),"Vendor not found"))</x:f>
      </x:c>
      <x:c r="D104" s="14"/>
      <x:c r="E104" s="14"/>
      <x:c r="F104" s="13"/>
      <x:c r="G104" s="77"/>
      <x:c r="H104" s="78" t="str">
        <x:f>IF(A104="","",SUMIFS('Vendor Payments'!$H$7:$H$506,'Vendor Payments'!$E$7:$E$506,A104))</x:f>
      </x:c>
      <x:c r="I104" s="77"/>
      <x:c r="J104" s="78" t="str">
        <x:f>IF(G104="","",MAX(0,N(G104)-N(H104)-N(I104)))</x:f>
      </x:c>
      <x:c r="K104" s="76" t="str">
        <x:f>IF(A104="","",IF(OR(J104=0,E104=""),0,MAX(0,TODAY()-E104)))</x:f>
      </x:c>
      <x:c r="L104" s="76" t="str">
        <x:f>IF(J104="","",IF(J104=0,"Paid",IF(K104=0,"Current",IF(K104&lt;=30,"1-30 Days",IF(K104&lt;=60,"31-60 Days",IF(K104&lt;=90,"61-90 Days","90+ Days"))))))</x:f>
      </x:c>
      <x:c r="M104" s="76" t="str">
        <x:f>IF(A104="","",IF(J104=0,"Paid",IF(AND(E104&lt;&gt;"",TODAY()&gt;E104),"Overdue","Open")))</x:f>
      </x:c>
      <x:c r="N104" s="13"/>
      <x:c r="O104" s="13"/>
      <x:c r="P104" s="13"/>
    </x:row>
    <x:row r="105">
      <x:c r="A105" s="13"/>
      <x:c r="B105" s="13"/>
      <x:c r="C105" s="76" t="str">
        <x:f>IF(B105="","",IFERROR(VLOOKUP(B105,'Lists &amp; COA'!$E$47:$G$145,2,FALSE),"Vendor not found"))</x:f>
      </x:c>
      <x:c r="D105" s="14"/>
      <x:c r="E105" s="14"/>
      <x:c r="F105" s="13"/>
      <x:c r="G105" s="77"/>
      <x:c r="H105" s="78" t="str">
        <x:f>IF(A105="","",SUMIFS('Vendor Payments'!$H$7:$H$506,'Vendor Payments'!$E$7:$E$506,A105))</x:f>
      </x:c>
      <x:c r="I105" s="77"/>
      <x:c r="J105" s="78" t="str">
        <x:f>IF(G105="","",MAX(0,N(G105)-N(H105)-N(I105)))</x:f>
      </x:c>
      <x:c r="K105" s="76" t="str">
        <x:f>IF(A105="","",IF(OR(J105=0,E105=""),0,MAX(0,TODAY()-E105)))</x:f>
      </x:c>
      <x:c r="L105" s="76" t="str">
        <x:f>IF(J105="","",IF(J105=0,"Paid",IF(K105=0,"Current",IF(K105&lt;=30,"1-30 Days",IF(K105&lt;=60,"31-60 Days",IF(K105&lt;=90,"61-90 Days","90+ Days"))))))</x:f>
      </x:c>
      <x:c r="M105" s="76" t="str">
        <x:f>IF(A105="","",IF(J105=0,"Paid",IF(AND(E105&lt;&gt;"",TODAY()&gt;E105),"Overdue","Open")))</x:f>
      </x:c>
      <x:c r="N105" s="13"/>
      <x:c r="O105" s="13"/>
      <x:c r="P105" s="13"/>
    </x:row>
    <x:row r="106">
      <x:c r="A106" s="13"/>
      <x:c r="B106" s="13"/>
      <x:c r="C106" s="76" t="str">
        <x:f>IF(B106="","",IFERROR(VLOOKUP(B106,'Lists &amp; COA'!$E$47:$G$145,2,FALSE),"Vendor not found"))</x:f>
      </x:c>
      <x:c r="D106" s="14"/>
      <x:c r="E106" s="14"/>
      <x:c r="F106" s="13"/>
      <x:c r="G106" s="77"/>
      <x:c r="H106" s="78" t="str">
        <x:f>IF(A106="","",SUMIFS('Vendor Payments'!$H$7:$H$506,'Vendor Payments'!$E$7:$E$506,A106))</x:f>
      </x:c>
      <x:c r="I106" s="77"/>
      <x:c r="J106" s="78" t="str">
        <x:f>IF(G106="","",MAX(0,N(G106)-N(H106)-N(I106)))</x:f>
      </x:c>
      <x:c r="K106" s="76" t="str">
        <x:f>IF(A106="","",IF(OR(J106=0,E106=""),0,MAX(0,TODAY()-E106)))</x:f>
      </x:c>
      <x:c r="L106" s="76" t="str">
        <x:f>IF(J106="","",IF(J106=0,"Paid",IF(K106=0,"Current",IF(K106&lt;=30,"1-30 Days",IF(K106&lt;=60,"31-60 Days",IF(K106&lt;=90,"61-90 Days","90+ Days"))))))</x:f>
      </x:c>
      <x:c r="M106" s="76" t="str">
        <x:f>IF(A106="","",IF(J106=0,"Paid",IF(AND(E106&lt;&gt;"",TODAY()&gt;E106),"Overdue","Open")))</x:f>
      </x:c>
      <x:c r="N106" s="13"/>
      <x:c r="O106" s="13"/>
      <x:c r="P106" s="13"/>
    </x:row>
    <x:row r="107">
      <x:c r="A107" s="13"/>
      <x:c r="B107" s="13"/>
      <x:c r="C107" s="76" t="str">
        <x:f>IF(B107="","",IFERROR(VLOOKUP(B107,'Lists &amp; COA'!$E$47:$G$145,2,FALSE),"Vendor not found"))</x:f>
      </x:c>
      <x:c r="D107" s="14"/>
      <x:c r="E107" s="14"/>
      <x:c r="F107" s="13"/>
      <x:c r="G107" s="77"/>
      <x:c r="H107" s="78" t="str">
        <x:f>IF(A107="","",SUMIFS('Vendor Payments'!$H$7:$H$506,'Vendor Payments'!$E$7:$E$506,A107))</x:f>
      </x:c>
      <x:c r="I107" s="77"/>
      <x:c r="J107" s="78" t="str">
        <x:f>IF(G107="","",MAX(0,N(G107)-N(H107)-N(I107)))</x:f>
      </x:c>
      <x:c r="K107" s="76" t="str">
        <x:f>IF(A107="","",IF(OR(J107=0,E107=""),0,MAX(0,TODAY()-E107)))</x:f>
      </x:c>
      <x:c r="L107" s="76" t="str">
        <x:f>IF(J107="","",IF(J107=0,"Paid",IF(K107=0,"Current",IF(K107&lt;=30,"1-30 Days",IF(K107&lt;=60,"31-60 Days",IF(K107&lt;=90,"61-90 Days","90+ Days"))))))</x:f>
      </x:c>
      <x:c r="M107" s="76" t="str">
        <x:f>IF(A107="","",IF(J107=0,"Paid",IF(AND(E107&lt;&gt;"",TODAY()&gt;E107),"Overdue","Open")))</x:f>
      </x:c>
      <x:c r="N107" s="13"/>
      <x:c r="O107" s="13"/>
      <x:c r="P107" s="13"/>
    </x:row>
    <x:row r="108">
      <x:c r="A108" s="13"/>
      <x:c r="B108" s="13"/>
      <x:c r="C108" s="76" t="str">
        <x:f>IF(B108="","",IFERROR(VLOOKUP(B108,'Lists &amp; COA'!$E$47:$G$145,2,FALSE),"Vendor not found"))</x:f>
      </x:c>
      <x:c r="D108" s="14"/>
      <x:c r="E108" s="14"/>
      <x:c r="F108" s="13"/>
      <x:c r="G108" s="77"/>
      <x:c r="H108" s="78" t="str">
        <x:f>IF(A108="","",SUMIFS('Vendor Payments'!$H$7:$H$506,'Vendor Payments'!$E$7:$E$506,A108))</x:f>
      </x:c>
      <x:c r="I108" s="77"/>
      <x:c r="J108" s="78" t="str">
        <x:f>IF(G108="","",MAX(0,N(G108)-N(H108)-N(I108)))</x:f>
      </x:c>
      <x:c r="K108" s="76" t="str">
        <x:f>IF(A108="","",IF(OR(J108=0,E108=""),0,MAX(0,TODAY()-E108)))</x:f>
      </x:c>
      <x:c r="L108" s="76" t="str">
        <x:f>IF(J108="","",IF(J108=0,"Paid",IF(K108=0,"Current",IF(K108&lt;=30,"1-30 Days",IF(K108&lt;=60,"31-60 Days",IF(K108&lt;=90,"61-90 Days","90+ Days"))))))</x:f>
      </x:c>
      <x:c r="M108" s="76" t="str">
        <x:f>IF(A108="","",IF(J108=0,"Paid",IF(AND(E108&lt;&gt;"",TODAY()&gt;E108),"Overdue","Open")))</x:f>
      </x:c>
      <x:c r="N108" s="13"/>
      <x:c r="O108" s="13"/>
      <x:c r="P108" s="13"/>
    </x:row>
    <x:row r="109">
      <x:c r="A109" s="13"/>
      <x:c r="B109" s="13"/>
      <x:c r="C109" s="76" t="str">
        <x:f>IF(B109="","",IFERROR(VLOOKUP(B109,'Lists &amp; COA'!$E$47:$G$145,2,FALSE),"Vendor not found"))</x:f>
      </x:c>
      <x:c r="D109" s="14"/>
      <x:c r="E109" s="14"/>
      <x:c r="F109" s="13"/>
      <x:c r="G109" s="77"/>
      <x:c r="H109" s="78" t="str">
        <x:f>IF(A109="","",SUMIFS('Vendor Payments'!$H$7:$H$506,'Vendor Payments'!$E$7:$E$506,A109))</x:f>
      </x:c>
      <x:c r="I109" s="77"/>
      <x:c r="J109" s="78" t="str">
        <x:f>IF(G109="","",MAX(0,N(G109)-N(H109)-N(I109)))</x:f>
      </x:c>
      <x:c r="K109" s="76" t="str">
        <x:f>IF(A109="","",IF(OR(J109=0,E109=""),0,MAX(0,TODAY()-E109)))</x:f>
      </x:c>
      <x:c r="L109" s="76" t="str">
        <x:f>IF(J109="","",IF(J109=0,"Paid",IF(K109=0,"Current",IF(K109&lt;=30,"1-30 Days",IF(K109&lt;=60,"31-60 Days",IF(K109&lt;=90,"61-90 Days","90+ Days"))))))</x:f>
      </x:c>
      <x:c r="M109" s="76" t="str">
        <x:f>IF(A109="","",IF(J109=0,"Paid",IF(AND(E109&lt;&gt;"",TODAY()&gt;E109),"Overdue","Open")))</x:f>
      </x:c>
      <x:c r="N109" s="13"/>
      <x:c r="O109" s="13"/>
      <x:c r="P109" s="13"/>
    </x:row>
    <x:row r="110">
      <x:c r="A110" s="13"/>
      <x:c r="B110" s="13"/>
      <x:c r="C110" s="76" t="str">
        <x:f>IF(B110="","",IFERROR(VLOOKUP(B110,'Lists &amp; COA'!$E$47:$G$145,2,FALSE),"Vendor not found"))</x:f>
      </x:c>
      <x:c r="D110" s="14"/>
      <x:c r="E110" s="14"/>
      <x:c r="F110" s="13"/>
      <x:c r="G110" s="77"/>
      <x:c r="H110" s="78" t="str">
        <x:f>IF(A110="","",SUMIFS('Vendor Payments'!$H$7:$H$506,'Vendor Payments'!$E$7:$E$506,A110))</x:f>
      </x:c>
      <x:c r="I110" s="77"/>
      <x:c r="J110" s="78" t="str">
        <x:f>IF(G110="","",MAX(0,N(G110)-N(H110)-N(I110)))</x:f>
      </x:c>
      <x:c r="K110" s="76" t="str">
        <x:f>IF(A110="","",IF(OR(J110=0,E110=""),0,MAX(0,TODAY()-E110)))</x:f>
      </x:c>
      <x:c r="L110" s="76" t="str">
        <x:f>IF(J110="","",IF(J110=0,"Paid",IF(K110=0,"Current",IF(K110&lt;=30,"1-30 Days",IF(K110&lt;=60,"31-60 Days",IF(K110&lt;=90,"61-90 Days","90+ Days"))))))</x:f>
      </x:c>
      <x:c r="M110" s="76" t="str">
        <x:f>IF(A110="","",IF(J110=0,"Paid",IF(AND(E110&lt;&gt;"",TODAY()&gt;E110),"Overdue","Open")))</x:f>
      </x:c>
      <x:c r="N110" s="13"/>
      <x:c r="O110" s="13"/>
      <x:c r="P110" s="13"/>
    </x:row>
    <x:row r="111">
      <x:c r="A111" s="13"/>
      <x:c r="B111" s="13"/>
      <x:c r="C111" s="76" t="str">
        <x:f>IF(B111="","",IFERROR(VLOOKUP(B111,'Lists &amp; COA'!$E$47:$G$145,2,FALSE),"Vendor not found"))</x:f>
      </x:c>
      <x:c r="D111" s="14"/>
      <x:c r="E111" s="14"/>
      <x:c r="F111" s="13"/>
      <x:c r="G111" s="77"/>
      <x:c r="H111" s="78" t="str">
        <x:f>IF(A111="","",SUMIFS('Vendor Payments'!$H$7:$H$506,'Vendor Payments'!$E$7:$E$506,A111))</x:f>
      </x:c>
      <x:c r="I111" s="77"/>
      <x:c r="J111" s="78" t="str">
        <x:f>IF(G111="","",MAX(0,N(G111)-N(H111)-N(I111)))</x:f>
      </x:c>
      <x:c r="K111" s="76" t="str">
        <x:f>IF(A111="","",IF(OR(J111=0,E111=""),0,MAX(0,TODAY()-E111)))</x:f>
      </x:c>
      <x:c r="L111" s="76" t="str">
        <x:f>IF(J111="","",IF(J111=0,"Paid",IF(K111=0,"Current",IF(K111&lt;=30,"1-30 Days",IF(K111&lt;=60,"31-60 Days",IF(K111&lt;=90,"61-90 Days","90+ Days"))))))</x:f>
      </x:c>
      <x:c r="M111" s="76" t="str">
        <x:f>IF(A111="","",IF(J111=0,"Paid",IF(AND(E111&lt;&gt;"",TODAY()&gt;E111),"Overdue","Open")))</x:f>
      </x:c>
      <x:c r="N111" s="13"/>
      <x:c r="O111" s="13"/>
      <x:c r="P111" s="13"/>
    </x:row>
    <x:row r="112">
      <x:c r="A112" s="13"/>
      <x:c r="B112" s="13"/>
      <x:c r="C112" s="76" t="str">
        <x:f>IF(B112="","",IFERROR(VLOOKUP(B112,'Lists &amp; COA'!$E$47:$G$145,2,FALSE),"Vendor not found"))</x:f>
      </x:c>
      <x:c r="D112" s="14"/>
      <x:c r="E112" s="14"/>
      <x:c r="F112" s="13"/>
      <x:c r="G112" s="77"/>
      <x:c r="H112" s="78" t="str">
        <x:f>IF(A112="","",SUMIFS('Vendor Payments'!$H$7:$H$506,'Vendor Payments'!$E$7:$E$506,A112))</x:f>
      </x:c>
      <x:c r="I112" s="77"/>
      <x:c r="J112" s="78" t="str">
        <x:f>IF(G112="","",MAX(0,N(G112)-N(H112)-N(I112)))</x:f>
      </x:c>
      <x:c r="K112" s="76" t="str">
        <x:f>IF(A112="","",IF(OR(J112=0,E112=""),0,MAX(0,TODAY()-E112)))</x:f>
      </x:c>
      <x:c r="L112" s="76" t="str">
        <x:f>IF(J112="","",IF(J112=0,"Paid",IF(K112=0,"Current",IF(K112&lt;=30,"1-30 Days",IF(K112&lt;=60,"31-60 Days",IF(K112&lt;=90,"61-90 Days","90+ Days"))))))</x:f>
      </x:c>
      <x:c r="M112" s="76" t="str">
        <x:f>IF(A112="","",IF(J112=0,"Paid",IF(AND(E112&lt;&gt;"",TODAY()&gt;E112),"Overdue","Open")))</x:f>
      </x:c>
      <x:c r="N112" s="13"/>
      <x:c r="O112" s="13"/>
      <x:c r="P112" s="13"/>
    </x:row>
    <x:row r="113">
      <x:c r="A113" s="13"/>
      <x:c r="B113" s="13"/>
      <x:c r="C113" s="76" t="str">
        <x:f>IF(B113="","",IFERROR(VLOOKUP(B113,'Lists &amp; COA'!$E$47:$G$145,2,FALSE),"Vendor not found"))</x:f>
      </x:c>
      <x:c r="D113" s="14"/>
      <x:c r="E113" s="14"/>
      <x:c r="F113" s="13"/>
      <x:c r="G113" s="77"/>
      <x:c r="H113" s="78" t="str">
        <x:f>IF(A113="","",SUMIFS('Vendor Payments'!$H$7:$H$506,'Vendor Payments'!$E$7:$E$506,A113))</x:f>
      </x:c>
      <x:c r="I113" s="77"/>
      <x:c r="J113" s="78" t="str">
        <x:f>IF(G113="","",MAX(0,N(G113)-N(H113)-N(I113)))</x:f>
      </x:c>
      <x:c r="K113" s="76" t="str">
        <x:f>IF(A113="","",IF(OR(J113=0,E113=""),0,MAX(0,TODAY()-E113)))</x:f>
      </x:c>
      <x:c r="L113" s="76" t="str">
        <x:f>IF(J113="","",IF(J113=0,"Paid",IF(K113=0,"Current",IF(K113&lt;=30,"1-30 Days",IF(K113&lt;=60,"31-60 Days",IF(K113&lt;=90,"61-90 Days","90+ Days"))))))</x:f>
      </x:c>
      <x:c r="M113" s="76" t="str">
        <x:f>IF(A113="","",IF(J113=0,"Paid",IF(AND(E113&lt;&gt;"",TODAY()&gt;E113),"Overdue","Open")))</x:f>
      </x:c>
      <x:c r="N113" s="13"/>
      <x:c r="O113" s="13"/>
      <x:c r="P113" s="13"/>
    </x:row>
    <x:row r="114">
      <x:c r="A114" s="13"/>
      <x:c r="B114" s="13"/>
      <x:c r="C114" s="76" t="str">
        <x:f>IF(B114="","",IFERROR(VLOOKUP(B114,'Lists &amp; COA'!$E$47:$G$145,2,FALSE),"Vendor not found"))</x:f>
      </x:c>
      <x:c r="D114" s="14"/>
      <x:c r="E114" s="14"/>
      <x:c r="F114" s="13"/>
      <x:c r="G114" s="77"/>
      <x:c r="H114" s="78" t="str">
        <x:f>IF(A114="","",SUMIFS('Vendor Payments'!$H$7:$H$506,'Vendor Payments'!$E$7:$E$506,A114))</x:f>
      </x:c>
      <x:c r="I114" s="77"/>
      <x:c r="J114" s="78" t="str">
        <x:f>IF(G114="","",MAX(0,N(G114)-N(H114)-N(I114)))</x:f>
      </x:c>
      <x:c r="K114" s="76" t="str">
        <x:f>IF(A114="","",IF(OR(J114=0,E114=""),0,MAX(0,TODAY()-E114)))</x:f>
      </x:c>
      <x:c r="L114" s="76" t="str">
        <x:f>IF(J114="","",IF(J114=0,"Paid",IF(K114=0,"Current",IF(K114&lt;=30,"1-30 Days",IF(K114&lt;=60,"31-60 Days",IF(K114&lt;=90,"61-90 Days","90+ Days"))))))</x:f>
      </x:c>
      <x:c r="M114" s="76" t="str">
        <x:f>IF(A114="","",IF(J114=0,"Paid",IF(AND(E114&lt;&gt;"",TODAY()&gt;E114),"Overdue","Open")))</x:f>
      </x:c>
      <x:c r="N114" s="13"/>
      <x:c r="O114" s="13"/>
      <x:c r="P114" s="13"/>
    </x:row>
    <x:row r="115">
      <x:c r="A115" s="13"/>
      <x:c r="B115" s="13"/>
      <x:c r="C115" s="76" t="str">
        <x:f>IF(B115="","",IFERROR(VLOOKUP(B115,'Lists &amp; COA'!$E$47:$G$145,2,FALSE),"Vendor not found"))</x:f>
      </x:c>
      <x:c r="D115" s="14"/>
      <x:c r="E115" s="14"/>
      <x:c r="F115" s="13"/>
      <x:c r="G115" s="77"/>
      <x:c r="H115" s="78" t="str">
        <x:f>IF(A115="","",SUMIFS('Vendor Payments'!$H$7:$H$506,'Vendor Payments'!$E$7:$E$506,A115))</x:f>
      </x:c>
      <x:c r="I115" s="77"/>
      <x:c r="J115" s="78" t="str">
        <x:f>IF(G115="","",MAX(0,N(G115)-N(H115)-N(I115)))</x:f>
      </x:c>
      <x:c r="K115" s="76" t="str">
        <x:f>IF(A115="","",IF(OR(J115=0,E115=""),0,MAX(0,TODAY()-E115)))</x:f>
      </x:c>
      <x:c r="L115" s="76" t="str">
        <x:f>IF(J115="","",IF(J115=0,"Paid",IF(K115=0,"Current",IF(K115&lt;=30,"1-30 Days",IF(K115&lt;=60,"31-60 Days",IF(K115&lt;=90,"61-90 Days","90+ Days"))))))</x:f>
      </x:c>
      <x:c r="M115" s="76" t="str">
        <x:f>IF(A115="","",IF(J115=0,"Paid",IF(AND(E115&lt;&gt;"",TODAY()&gt;E115),"Overdue","Open")))</x:f>
      </x:c>
      <x:c r="N115" s="13"/>
      <x:c r="O115" s="13"/>
      <x:c r="P115" s="13"/>
    </x:row>
    <x:row r="116">
      <x:c r="A116" s="13"/>
      <x:c r="B116" s="13"/>
      <x:c r="C116" s="76" t="str">
        <x:f>IF(B116="","",IFERROR(VLOOKUP(B116,'Lists &amp; COA'!$E$47:$G$145,2,FALSE),"Vendor not found"))</x:f>
      </x:c>
      <x:c r="D116" s="14"/>
      <x:c r="E116" s="14"/>
      <x:c r="F116" s="13"/>
      <x:c r="G116" s="77"/>
      <x:c r="H116" s="78" t="str">
        <x:f>IF(A116="","",SUMIFS('Vendor Payments'!$H$7:$H$506,'Vendor Payments'!$E$7:$E$506,A116))</x:f>
      </x:c>
      <x:c r="I116" s="77"/>
      <x:c r="J116" s="78" t="str">
        <x:f>IF(G116="","",MAX(0,N(G116)-N(H116)-N(I116)))</x:f>
      </x:c>
      <x:c r="K116" s="76" t="str">
        <x:f>IF(A116="","",IF(OR(J116=0,E116=""),0,MAX(0,TODAY()-E116)))</x:f>
      </x:c>
      <x:c r="L116" s="76" t="str">
        <x:f>IF(J116="","",IF(J116=0,"Paid",IF(K116=0,"Current",IF(K116&lt;=30,"1-30 Days",IF(K116&lt;=60,"31-60 Days",IF(K116&lt;=90,"61-90 Days","90+ Days"))))))</x:f>
      </x:c>
      <x:c r="M116" s="76" t="str">
        <x:f>IF(A116="","",IF(J116=0,"Paid",IF(AND(E116&lt;&gt;"",TODAY()&gt;E116),"Overdue","Open")))</x:f>
      </x:c>
      <x:c r="N116" s="13"/>
      <x:c r="O116" s="13"/>
      <x:c r="P116" s="13"/>
    </x:row>
    <x:row r="117">
      <x:c r="A117" s="13"/>
      <x:c r="B117" s="13"/>
      <x:c r="C117" s="76" t="str">
        <x:f>IF(B117="","",IFERROR(VLOOKUP(B117,'Lists &amp; COA'!$E$47:$G$145,2,FALSE),"Vendor not found"))</x:f>
      </x:c>
      <x:c r="D117" s="14"/>
      <x:c r="E117" s="14"/>
      <x:c r="F117" s="13"/>
      <x:c r="G117" s="77"/>
      <x:c r="H117" s="78" t="str">
        <x:f>IF(A117="","",SUMIFS('Vendor Payments'!$H$7:$H$506,'Vendor Payments'!$E$7:$E$506,A117))</x:f>
      </x:c>
      <x:c r="I117" s="77"/>
      <x:c r="J117" s="78" t="str">
        <x:f>IF(G117="","",MAX(0,N(G117)-N(H117)-N(I117)))</x:f>
      </x:c>
      <x:c r="K117" s="76" t="str">
        <x:f>IF(A117="","",IF(OR(J117=0,E117=""),0,MAX(0,TODAY()-E117)))</x:f>
      </x:c>
      <x:c r="L117" s="76" t="str">
        <x:f>IF(J117="","",IF(J117=0,"Paid",IF(K117=0,"Current",IF(K117&lt;=30,"1-30 Days",IF(K117&lt;=60,"31-60 Days",IF(K117&lt;=90,"61-90 Days","90+ Days"))))))</x:f>
      </x:c>
      <x:c r="M117" s="76" t="str">
        <x:f>IF(A117="","",IF(J117=0,"Paid",IF(AND(E117&lt;&gt;"",TODAY()&gt;E117),"Overdue","Open")))</x:f>
      </x:c>
      <x:c r="N117" s="13"/>
      <x:c r="O117" s="13"/>
      <x:c r="P117" s="13"/>
    </x:row>
    <x:row r="118">
      <x:c r="A118" s="13"/>
      <x:c r="B118" s="13"/>
      <x:c r="C118" s="76" t="str">
        <x:f>IF(B118="","",IFERROR(VLOOKUP(B118,'Lists &amp; COA'!$E$47:$G$145,2,FALSE),"Vendor not found"))</x:f>
      </x:c>
      <x:c r="D118" s="14"/>
      <x:c r="E118" s="14"/>
      <x:c r="F118" s="13"/>
      <x:c r="G118" s="77"/>
      <x:c r="H118" s="78" t="str">
        <x:f>IF(A118="","",SUMIFS('Vendor Payments'!$H$7:$H$506,'Vendor Payments'!$E$7:$E$506,A118))</x:f>
      </x:c>
      <x:c r="I118" s="77"/>
      <x:c r="J118" s="78" t="str">
        <x:f>IF(G118="","",MAX(0,N(G118)-N(H118)-N(I118)))</x:f>
      </x:c>
      <x:c r="K118" s="76" t="str">
        <x:f>IF(A118="","",IF(OR(J118=0,E118=""),0,MAX(0,TODAY()-E118)))</x:f>
      </x:c>
      <x:c r="L118" s="76" t="str">
        <x:f>IF(J118="","",IF(J118=0,"Paid",IF(K118=0,"Current",IF(K118&lt;=30,"1-30 Days",IF(K118&lt;=60,"31-60 Days",IF(K118&lt;=90,"61-90 Days","90+ Days"))))))</x:f>
      </x:c>
      <x:c r="M118" s="76" t="str">
        <x:f>IF(A118="","",IF(J118=0,"Paid",IF(AND(E118&lt;&gt;"",TODAY()&gt;E118),"Overdue","Open")))</x:f>
      </x:c>
      <x:c r="N118" s="13"/>
      <x:c r="O118" s="13"/>
      <x:c r="P118" s="13"/>
    </x:row>
    <x:row r="119">
      <x:c r="A119" s="13"/>
      <x:c r="B119" s="13"/>
      <x:c r="C119" s="76" t="str">
        <x:f>IF(B119="","",IFERROR(VLOOKUP(B119,'Lists &amp; COA'!$E$47:$G$145,2,FALSE),"Vendor not found"))</x:f>
      </x:c>
      <x:c r="D119" s="14"/>
      <x:c r="E119" s="14"/>
      <x:c r="F119" s="13"/>
      <x:c r="G119" s="77"/>
      <x:c r="H119" s="78" t="str">
        <x:f>IF(A119="","",SUMIFS('Vendor Payments'!$H$7:$H$506,'Vendor Payments'!$E$7:$E$506,A119))</x:f>
      </x:c>
      <x:c r="I119" s="77"/>
      <x:c r="J119" s="78" t="str">
        <x:f>IF(G119="","",MAX(0,N(G119)-N(H119)-N(I119)))</x:f>
      </x:c>
      <x:c r="K119" s="76" t="str">
        <x:f>IF(A119="","",IF(OR(J119=0,E119=""),0,MAX(0,TODAY()-E119)))</x:f>
      </x:c>
      <x:c r="L119" s="76" t="str">
        <x:f>IF(J119="","",IF(J119=0,"Paid",IF(K119=0,"Current",IF(K119&lt;=30,"1-30 Days",IF(K119&lt;=60,"31-60 Days",IF(K119&lt;=90,"61-90 Days","90+ Days"))))))</x:f>
      </x:c>
      <x:c r="M119" s="76" t="str">
        <x:f>IF(A119="","",IF(J119=0,"Paid",IF(AND(E119&lt;&gt;"",TODAY()&gt;E119),"Overdue","Open")))</x:f>
      </x:c>
      <x:c r="N119" s="13"/>
      <x:c r="O119" s="13"/>
      <x:c r="P119" s="13"/>
    </x:row>
    <x:row r="120">
      <x:c r="A120" s="13"/>
      <x:c r="B120" s="13"/>
      <x:c r="C120" s="76" t="str">
        <x:f>IF(B120="","",IFERROR(VLOOKUP(B120,'Lists &amp; COA'!$E$47:$G$145,2,FALSE),"Vendor not found"))</x:f>
      </x:c>
      <x:c r="D120" s="14"/>
      <x:c r="E120" s="14"/>
      <x:c r="F120" s="13"/>
      <x:c r="G120" s="77"/>
      <x:c r="H120" s="78" t="str">
        <x:f>IF(A120="","",SUMIFS('Vendor Payments'!$H$7:$H$506,'Vendor Payments'!$E$7:$E$506,A120))</x:f>
      </x:c>
      <x:c r="I120" s="77"/>
      <x:c r="J120" s="78" t="str">
        <x:f>IF(G120="","",MAX(0,N(G120)-N(H120)-N(I120)))</x:f>
      </x:c>
      <x:c r="K120" s="76" t="str">
        <x:f>IF(A120="","",IF(OR(J120=0,E120=""),0,MAX(0,TODAY()-E120)))</x:f>
      </x:c>
      <x:c r="L120" s="76" t="str">
        <x:f>IF(J120="","",IF(J120=0,"Paid",IF(K120=0,"Current",IF(K120&lt;=30,"1-30 Days",IF(K120&lt;=60,"31-60 Days",IF(K120&lt;=90,"61-90 Days","90+ Days"))))))</x:f>
      </x:c>
      <x:c r="M120" s="76" t="str">
        <x:f>IF(A120="","",IF(J120=0,"Paid",IF(AND(E120&lt;&gt;"",TODAY()&gt;E120),"Overdue","Open")))</x:f>
      </x:c>
      <x:c r="N120" s="13"/>
      <x:c r="O120" s="13"/>
      <x:c r="P120" s="13"/>
    </x:row>
    <x:row r="121">
      <x:c r="A121" s="13"/>
      <x:c r="B121" s="13"/>
      <x:c r="C121" s="76" t="str">
        <x:f>IF(B121="","",IFERROR(VLOOKUP(B121,'Lists &amp; COA'!$E$47:$G$145,2,FALSE),"Vendor not found"))</x:f>
      </x:c>
      <x:c r="D121" s="14"/>
      <x:c r="E121" s="14"/>
      <x:c r="F121" s="13"/>
      <x:c r="G121" s="77"/>
      <x:c r="H121" s="78" t="str">
        <x:f>IF(A121="","",SUMIFS('Vendor Payments'!$H$7:$H$506,'Vendor Payments'!$E$7:$E$506,A121))</x:f>
      </x:c>
      <x:c r="I121" s="77"/>
      <x:c r="J121" s="78" t="str">
        <x:f>IF(G121="","",MAX(0,N(G121)-N(H121)-N(I121)))</x:f>
      </x:c>
      <x:c r="K121" s="76" t="str">
        <x:f>IF(A121="","",IF(OR(J121=0,E121=""),0,MAX(0,TODAY()-E121)))</x:f>
      </x:c>
      <x:c r="L121" s="76" t="str">
        <x:f>IF(J121="","",IF(J121=0,"Paid",IF(K121=0,"Current",IF(K121&lt;=30,"1-30 Days",IF(K121&lt;=60,"31-60 Days",IF(K121&lt;=90,"61-90 Days","90+ Days"))))))</x:f>
      </x:c>
      <x:c r="M121" s="76" t="str">
        <x:f>IF(A121="","",IF(J121=0,"Paid",IF(AND(E121&lt;&gt;"",TODAY()&gt;E121),"Overdue","Open")))</x:f>
      </x:c>
      <x:c r="N121" s="13"/>
      <x:c r="O121" s="13"/>
      <x:c r="P121" s="13"/>
    </x:row>
    <x:row r="122">
      <x:c r="A122" s="13"/>
      <x:c r="B122" s="13"/>
      <x:c r="C122" s="76" t="str">
        <x:f>IF(B122="","",IFERROR(VLOOKUP(B122,'Lists &amp; COA'!$E$47:$G$145,2,FALSE),"Vendor not found"))</x:f>
      </x:c>
      <x:c r="D122" s="14"/>
      <x:c r="E122" s="14"/>
      <x:c r="F122" s="13"/>
      <x:c r="G122" s="77"/>
      <x:c r="H122" s="78" t="str">
        <x:f>IF(A122="","",SUMIFS('Vendor Payments'!$H$7:$H$506,'Vendor Payments'!$E$7:$E$506,A122))</x:f>
      </x:c>
      <x:c r="I122" s="77"/>
      <x:c r="J122" s="78" t="str">
        <x:f>IF(G122="","",MAX(0,N(G122)-N(H122)-N(I122)))</x:f>
      </x:c>
      <x:c r="K122" s="76" t="str">
        <x:f>IF(A122="","",IF(OR(J122=0,E122=""),0,MAX(0,TODAY()-E122)))</x:f>
      </x:c>
      <x:c r="L122" s="76" t="str">
        <x:f>IF(J122="","",IF(J122=0,"Paid",IF(K122=0,"Current",IF(K122&lt;=30,"1-30 Days",IF(K122&lt;=60,"31-60 Days",IF(K122&lt;=90,"61-90 Days","90+ Days"))))))</x:f>
      </x:c>
      <x:c r="M122" s="76" t="str">
        <x:f>IF(A122="","",IF(J122=0,"Paid",IF(AND(E122&lt;&gt;"",TODAY()&gt;E122),"Overdue","Open")))</x:f>
      </x:c>
      <x:c r="N122" s="13"/>
      <x:c r="O122" s="13"/>
      <x:c r="P122" s="13"/>
    </x:row>
    <x:row r="123">
      <x:c r="A123" s="13"/>
      <x:c r="B123" s="13"/>
      <x:c r="C123" s="76" t="str">
        <x:f>IF(B123="","",IFERROR(VLOOKUP(B123,'Lists &amp; COA'!$E$47:$G$145,2,FALSE),"Vendor not found"))</x:f>
      </x:c>
      <x:c r="D123" s="14"/>
      <x:c r="E123" s="14"/>
      <x:c r="F123" s="13"/>
      <x:c r="G123" s="77"/>
      <x:c r="H123" s="78" t="str">
        <x:f>IF(A123="","",SUMIFS('Vendor Payments'!$H$7:$H$506,'Vendor Payments'!$E$7:$E$506,A123))</x:f>
      </x:c>
      <x:c r="I123" s="77"/>
      <x:c r="J123" s="78" t="str">
        <x:f>IF(G123="","",MAX(0,N(G123)-N(H123)-N(I123)))</x:f>
      </x:c>
      <x:c r="K123" s="76" t="str">
        <x:f>IF(A123="","",IF(OR(J123=0,E123=""),0,MAX(0,TODAY()-E123)))</x:f>
      </x:c>
      <x:c r="L123" s="76" t="str">
        <x:f>IF(J123="","",IF(J123=0,"Paid",IF(K123=0,"Current",IF(K123&lt;=30,"1-30 Days",IF(K123&lt;=60,"31-60 Days",IF(K123&lt;=90,"61-90 Days","90+ Days"))))))</x:f>
      </x:c>
      <x:c r="M123" s="76" t="str">
        <x:f>IF(A123="","",IF(J123=0,"Paid",IF(AND(E123&lt;&gt;"",TODAY()&gt;E123),"Overdue","Open")))</x:f>
      </x:c>
      <x:c r="N123" s="13"/>
      <x:c r="O123" s="13"/>
      <x:c r="P123" s="13"/>
    </x:row>
    <x:row r="124">
      <x:c r="A124" s="13"/>
      <x:c r="B124" s="13"/>
      <x:c r="C124" s="76" t="str">
        <x:f>IF(B124="","",IFERROR(VLOOKUP(B124,'Lists &amp; COA'!$E$47:$G$145,2,FALSE),"Vendor not found"))</x:f>
      </x:c>
      <x:c r="D124" s="14"/>
      <x:c r="E124" s="14"/>
      <x:c r="F124" s="13"/>
      <x:c r="G124" s="77"/>
      <x:c r="H124" s="78" t="str">
        <x:f>IF(A124="","",SUMIFS('Vendor Payments'!$H$7:$H$506,'Vendor Payments'!$E$7:$E$506,A124))</x:f>
      </x:c>
      <x:c r="I124" s="77"/>
      <x:c r="J124" s="78" t="str">
        <x:f>IF(G124="","",MAX(0,N(G124)-N(H124)-N(I124)))</x:f>
      </x:c>
      <x:c r="K124" s="76" t="str">
        <x:f>IF(A124="","",IF(OR(J124=0,E124=""),0,MAX(0,TODAY()-E124)))</x:f>
      </x:c>
      <x:c r="L124" s="76" t="str">
        <x:f>IF(J124="","",IF(J124=0,"Paid",IF(K124=0,"Current",IF(K124&lt;=30,"1-30 Days",IF(K124&lt;=60,"31-60 Days",IF(K124&lt;=90,"61-90 Days","90+ Days"))))))</x:f>
      </x:c>
      <x:c r="M124" s="76" t="str">
        <x:f>IF(A124="","",IF(J124=0,"Paid",IF(AND(E124&lt;&gt;"",TODAY()&gt;E124),"Overdue","Open")))</x:f>
      </x:c>
      <x:c r="N124" s="13"/>
      <x:c r="O124" s="13"/>
      <x:c r="P124" s="13"/>
    </x:row>
    <x:row r="125">
      <x:c r="A125" s="13"/>
      <x:c r="B125" s="13"/>
      <x:c r="C125" s="76" t="str">
        <x:f>IF(B125="","",IFERROR(VLOOKUP(B125,'Lists &amp; COA'!$E$47:$G$145,2,FALSE),"Vendor not found"))</x:f>
      </x:c>
      <x:c r="D125" s="14"/>
      <x:c r="E125" s="14"/>
      <x:c r="F125" s="13"/>
      <x:c r="G125" s="77"/>
      <x:c r="H125" s="78" t="str">
        <x:f>IF(A125="","",SUMIFS('Vendor Payments'!$H$7:$H$506,'Vendor Payments'!$E$7:$E$506,A125))</x:f>
      </x:c>
      <x:c r="I125" s="77"/>
      <x:c r="J125" s="78" t="str">
        <x:f>IF(G125="","",MAX(0,N(G125)-N(H125)-N(I125)))</x:f>
      </x:c>
      <x:c r="K125" s="76" t="str">
        <x:f>IF(A125="","",IF(OR(J125=0,E125=""),0,MAX(0,TODAY()-E125)))</x:f>
      </x:c>
      <x:c r="L125" s="76" t="str">
        <x:f>IF(J125="","",IF(J125=0,"Paid",IF(K125=0,"Current",IF(K125&lt;=30,"1-30 Days",IF(K125&lt;=60,"31-60 Days",IF(K125&lt;=90,"61-90 Days","90+ Days"))))))</x:f>
      </x:c>
      <x:c r="M125" s="76" t="str">
        <x:f>IF(A125="","",IF(J125=0,"Paid",IF(AND(E125&lt;&gt;"",TODAY()&gt;E125),"Overdue","Open")))</x:f>
      </x:c>
      <x:c r="N125" s="13"/>
      <x:c r="O125" s="13"/>
      <x:c r="P125" s="13"/>
    </x:row>
    <x:row r="126">
      <x:c r="A126" s="13"/>
      <x:c r="B126" s="13"/>
      <x:c r="C126" s="76" t="str">
        <x:f>IF(B126="","",IFERROR(VLOOKUP(B126,'Lists &amp; COA'!$E$47:$G$145,2,FALSE),"Vendor not found"))</x:f>
      </x:c>
      <x:c r="D126" s="14"/>
      <x:c r="E126" s="14"/>
      <x:c r="F126" s="13"/>
      <x:c r="G126" s="77"/>
      <x:c r="H126" s="78" t="str">
        <x:f>IF(A126="","",SUMIFS('Vendor Payments'!$H$7:$H$506,'Vendor Payments'!$E$7:$E$506,A126))</x:f>
      </x:c>
      <x:c r="I126" s="77"/>
      <x:c r="J126" s="78" t="str">
        <x:f>IF(G126="","",MAX(0,N(G126)-N(H126)-N(I126)))</x:f>
      </x:c>
      <x:c r="K126" s="76" t="str">
        <x:f>IF(A126="","",IF(OR(J126=0,E126=""),0,MAX(0,TODAY()-E126)))</x:f>
      </x:c>
      <x:c r="L126" s="76" t="str">
        <x:f>IF(J126="","",IF(J126=0,"Paid",IF(K126=0,"Current",IF(K126&lt;=30,"1-30 Days",IF(K126&lt;=60,"31-60 Days",IF(K126&lt;=90,"61-90 Days","90+ Days"))))))</x:f>
      </x:c>
      <x:c r="M126" s="76" t="str">
        <x:f>IF(A126="","",IF(J126=0,"Paid",IF(AND(E126&lt;&gt;"",TODAY()&gt;E126),"Overdue","Open")))</x:f>
      </x:c>
      <x:c r="N126" s="13"/>
      <x:c r="O126" s="13"/>
      <x:c r="P126" s="13"/>
    </x:row>
    <x:row r="127">
      <x:c r="A127" s="13"/>
      <x:c r="B127" s="13"/>
      <x:c r="C127" s="76" t="str">
        <x:f>IF(B127="","",IFERROR(VLOOKUP(B127,'Lists &amp; COA'!$E$47:$G$145,2,FALSE),"Vendor not found"))</x:f>
      </x:c>
      <x:c r="D127" s="14"/>
      <x:c r="E127" s="14"/>
      <x:c r="F127" s="13"/>
      <x:c r="G127" s="77"/>
      <x:c r="H127" s="78" t="str">
        <x:f>IF(A127="","",SUMIFS('Vendor Payments'!$H$7:$H$506,'Vendor Payments'!$E$7:$E$506,A127))</x:f>
      </x:c>
      <x:c r="I127" s="77"/>
      <x:c r="J127" s="78" t="str">
        <x:f>IF(G127="","",MAX(0,N(G127)-N(H127)-N(I127)))</x:f>
      </x:c>
      <x:c r="K127" s="76" t="str">
        <x:f>IF(A127="","",IF(OR(J127=0,E127=""),0,MAX(0,TODAY()-E127)))</x:f>
      </x:c>
      <x:c r="L127" s="76" t="str">
        <x:f>IF(J127="","",IF(J127=0,"Paid",IF(K127=0,"Current",IF(K127&lt;=30,"1-30 Days",IF(K127&lt;=60,"31-60 Days",IF(K127&lt;=90,"61-90 Days","90+ Days"))))))</x:f>
      </x:c>
      <x:c r="M127" s="76" t="str">
        <x:f>IF(A127="","",IF(J127=0,"Paid",IF(AND(E127&lt;&gt;"",TODAY()&gt;E127),"Overdue","Open")))</x:f>
      </x:c>
      <x:c r="N127" s="13"/>
      <x:c r="O127" s="13"/>
      <x:c r="P127" s="13"/>
    </x:row>
    <x:row r="128">
      <x:c r="A128" s="13"/>
      <x:c r="B128" s="13"/>
      <x:c r="C128" s="76" t="str">
        <x:f>IF(B128="","",IFERROR(VLOOKUP(B128,'Lists &amp; COA'!$E$47:$G$145,2,FALSE),"Vendor not found"))</x:f>
      </x:c>
      <x:c r="D128" s="14"/>
      <x:c r="E128" s="14"/>
      <x:c r="F128" s="13"/>
      <x:c r="G128" s="77"/>
      <x:c r="H128" s="78" t="str">
        <x:f>IF(A128="","",SUMIFS('Vendor Payments'!$H$7:$H$506,'Vendor Payments'!$E$7:$E$506,A128))</x:f>
      </x:c>
      <x:c r="I128" s="77"/>
      <x:c r="J128" s="78" t="str">
        <x:f>IF(G128="","",MAX(0,N(G128)-N(H128)-N(I128)))</x:f>
      </x:c>
      <x:c r="K128" s="76" t="str">
        <x:f>IF(A128="","",IF(OR(J128=0,E128=""),0,MAX(0,TODAY()-E128)))</x:f>
      </x:c>
      <x:c r="L128" s="76" t="str">
        <x:f>IF(J128="","",IF(J128=0,"Paid",IF(K128=0,"Current",IF(K128&lt;=30,"1-30 Days",IF(K128&lt;=60,"31-60 Days",IF(K128&lt;=90,"61-90 Days","90+ Days"))))))</x:f>
      </x:c>
      <x:c r="M128" s="76" t="str">
        <x:f>IF(A128="","",IF(J128=0,"Paid",IF(AND(E128&lt;&gt;"",TODAY()&gt;E128),"Overdue","Open")))</x:f>
      </x:c>
      <x:c r="N128" s="13"/>
      <x:c r="O128" s="13"/>
      <x:c r="P128" s="13"/>
    </x:row>
    <x:row r="129">
      <x:c r="A129" s="13"/>
      <x:c r="B129" s="13"/>
      <x:c r="C129" s="76" t="str">
        <x:f>IF(B129="","",IFERROR(VLOOKUP(B129,'Lists &amp; COA'!$E$47:$G$145,2,FALSE),"Vendor not found"))</x:f>
      </x:c>
      <x:c r="D129" s="14"/>
      <x:c r="E129" s="14"/>
      <x:c r="F129" s="13"/>
      <x:c r="G129" s="77"/>
      <x:c r="H129" s="78" t="str">
        <x:f>IF(A129="","",SUMIFS('Vendor Payments'!$H$7:$H$506,'Vendor Payments'!$E$7:$E$506,A129))</x:f>
      </x:c>
      <x:c r="I129" s="77"/>
      <x:c r="J129" s="78" t="str">
        <x:f>IF(G129="","",MAX(0,N(G129)-N(H129)-N(I129)))</x:f>
      </x:c>
      <x:c r="K129" s="76" t="str">
        <x:f>IF(A129="","",IF(OR(J129=0,E129=""),0,MAX(0,TODAY()-E129)))</x:f>
      </x:c>
      <x:c r="L129" s="76" t="str">
        <x:f>IF(J129="","",IF(J129=0,"Paid",IF(K129=0,"Current",IF(K129&lt;=30,"1-30 Days",IF(K129&lt;=60,"31-60 Days",IF(K129&lt;=90,"61-90 Days","90+ Days"))))))</x:f>
      </x:c>
      <x:c r="M129" s="76" t="str">
        <x:f>IF(A129="","",IF(J129=0,"Paid",IF(AND(E129&lt;&gt;"",TODAY()&gt;E129),"Overdue","Open")))</x:f>
      </x:c>
      <x:c r="N129" s="13"/>
      <x:c r="O129" s="13"/>
      <x:c r="P129" s="13"/>
    </x:row>
    <x:row r="130">
      <x:c r="A130" s="13"/>
      <x:c r="B130" s="13"/>
      <x:c r="C130" s="76" t="str">
        <x:f>IF(B130="","",IFERROR(VLOOKUP(B130,'Lists &amp; COA'!$E$47:$G$145,2,FALSE),"Vendor not found"))</x:f>
      </x:c>
      <x:c r="D130" s="14"/>
      <x:c r="E130" s="14"/>
      <x:c r="F130" s="13"/>
      <x:c r="G130" s="77"/>
      <x:c r="H130" s="78" t="str">
        <x:f>IF(A130="","",SUMIFS('Vendor Payments'!$H$7:$H$506,'Vendor Payments'!$E$7:$E$506,A130))</x:f>
      </x:c>
      <x:c r="I130" s="77"/>
      <x:c r="J130" s="78" t="str">
        <x:f>IF(G130="","",MAX(0,N(G130)-N(H130)-N(I130)))</x:f>
      </x:c>
      <x:c r="K130" s="76" t="str">
        <x:f>IF(A130="","",IF(OR(J130=0,E130=""),0,MAX(0,TODAY()-E130)))</x:f>
      </x:c>
      <x:c r="L130" s="76" t="str">
        <x:f>IF(J130="","",IF(J130=0,"Paid",IF(K130=0,"Current",IF(K130&lt;=30,"1-30 Days",IF(K130&lt;=60,"31-60 Days",IF(K130&lt;=90,"61-90 Days","90+ Days"))))))</x:f>
      </x:c>
      <x:c r="M130" s="76" t="str">
        <x:f>IF(A130="","",IF(J130=0,"Paid",IF(AND(E130&lt;&gt;"",TODAY()&gt;E130),"Overdue","Open")))</x:f>
      </x:c>
      <x:c r="N130" s="13"/>
      <x:c r="O130" s="13"/>
      <x:c r="P130" s="13"/>
    </x:row>
    <x:row r="131">
      <x:c r="A131" s="13"/>
      <x:c r="B131" s="13"/>
      <x:c r="C131" s="76" t="str">
        <x:f>IF(B131="","",IFERROR(VLOOKUP(B131,'Lists &amp; COA'!$E$47:$G$145,2,FALSE),"Vendor not found"))</x:f>
      </x:c>
      <x:c r="D131" s="14"/>
      <x:c r="E131" s="14"/>
      <x:c r="F131" s="13"/>
      <x:c r="G131" s="77"/>
      <x:c r="H131" s="78" t="str">
        <x:f>IF(A131="","",SUMIFS('Vendor Payments'!$H$7:$H$506,'Vendor Payments'!$E$7:$E$506,A131))</x:f>
      </x:c>
      <x:c r="I131" s="77"/>
      <x:c r="J131" s="78" t="str">
        <x:f>IF(G131="","",MAX(0,N(G131)-N(H131)-N(I131)))</x:f>
      </x:c>
      <x:c r="K131" s="76" t="str">
        <x:f>IF(A131="","",IF(OR(J131=0,E131=""),0,MAX(0,TODAY()-E131)))</x:f>
      </x:c>
      <x:c r="L131" s="76" t="str">
        <x:f>IF(J131="","",IF(J131=0,"Paid",IF(K131=0,"Current",IF(K131&lt;=30,"1-30 Days",IF(K131&lt;=60,"31-60 Days",IF(K131&lt;=90,"61-90 Days","90+ Days"))))))</x:f>
      </x:c>
      <x:c r="M131" s="76" t="str">
        <x:f>IF(A131="","",IF(J131=0,"Paid",IF(AND(E131&lt;&gt;"",TODAY()&gt;E131),"Overdue","Open")))</x:f>
      </x:c>
      <x:c r="N131" s="13"/>
      <x:c r="O131" s="13"/>
      <x:c r="P131" s="13"/>
    </x:row>
    <x:row r="132">
      <x:c r="A132" s="13"/>
      <x:c r="B132" s="13"/>
      <x:c r="C132" s="76" t="str">
        <x:f>IF(B132="","",IFERROR(VLOOKUP(B132,'Lists &amp; COA'!$E$47:$G$145,2,FALSE),"Vendor not found"))</x:f>
      </x:c>
      <x:c r="D132" s="14"/>
      <x:c r="E132" s="14"/>
      <x:c r="F132" s="13"/>
      <x:c r="G132" s="77"/>
      <x:c r="H132" s="78" t="str">
        <x:f>IF(A132="","",SUMIFS('Vendor Payments'!$H$7:$H$506,'Vendor Payments'!$E$7:$E$506,A132))</x:f>
      </x:c>
      <x:c r="I132" s="77"/>
      <x:c r="J132" s="78" t="str">
        <x:f>IF(G132="","",MAX(0,N(G132)-N(H132)-N(I132)))</x:f>
      </x:c>
      <x:c r="K132" s="76" t="str">
        <x:f>IF(A132="","",IF(OR(J132=0,E132=""),0,MAX(0,TODAY()-E132)))</x:f>
      </x:c>
      <x:c r="L132" s="76" t="str">
        <x:f>IF(J132="","",IF(J132=0,"Paid",IF(K132=0,"Current",IF(K132&lt;=30,"1-30 Days",IF(K132&lt;=60,"31-60 Days",IF(K132&lt;=90,"61-90 Days","90+ Days"))))))</x:f>
      </x:c>
      <x:c r="M132" s="76" t="str">
        <x:f>IF(A132="","",IF(J132=0,"Paid",IF(AND(E132&lt;&gt;"",TODAY()&gt;E132),"Overdue","Open")))</x:f>
      </x:c>
      <x:c r="N132" s="13"/>
      <x:c r="O132" s="13"/>
      <x:c r="P132" s="13"/>
    </x:row>
    <x:row r="133">
      <x:c r="A133" s="13"/>
      <x:c r="B133" s="13"/>
      <x:c r="C133" s="76" t="str">
        <x:f>IF(B133="","",IFERROR(VLOOKUP(B133,'Lists &amp; COA'!$E$47:$G$145,2,FALSE),"Vendor not found"))</x:f>
      </x:c>
      <x:c r="D133" s="14"/>
      <x:c r="E133" s="14"/>
      <x:c r="F133" s="13"/>
      <x:c r="G133" s="77"/>
      <x:c r="H133" s="78" t="str">
        <x:f>IF(A133="","",SUMIFS('Vendor Payments'!$H$7:$H$506,'Vendor Payments'!$E$7:$E$506,A133))</x:f>
      </x:c>
      <x:c r="I133" s="77"/>
      <x:c r="J133" s="78" t="str">
        <x:f>IF(G133="","",MAX(0,N(G133)-N(H133)-N(I133)))</x:f>
      </x:c>
      <x:c r="K133" s="76" t="str">
        <x:f>IF(A133="","",IF(OR(J133=0,E133=""),0,MAX(0,TODAY()-E133)))</x:f>
      </x:c>
      <x:c r="L133" s="76" t="str">
        <x:f>IF(J133="","",IF(J133=0,"Paid",IF(K133=0,"Current",IF(K133&lt;=30,"1-30 Days",IF(K133&lt;=60,"31-60 Days",IF(K133&lt;=90,"61-90 Days","90+ Days"))))))</x:f>
      </x:c>
      <x:c r="M133" s="76" t="str">
        <x:f>IF(A133="","",IF(J133=0,"Paid",IF(AND(E133&lt;&gt;"",TODAY()&gt;E133),"Overdue","Open")))</x:f>
      </x:c>
      <x:c r="N133" s="13"/>
      <x:c r="O133" s="13"/>
      <x:c r="P133" s="13"/>
    </x:row>
    <x:row r="134">
      <x:c r="A134" s="13"/>
      <x:c r="B134" s="13"/>
      <x:c r="C134" s="76" t="str">
        <x:f>IF(B134="","",IFERROR(VLOOKUP(B134,'Lists &amp; COA'!$E$47:$G$145,2,FALSE),"Vendor not found"))</x:f>
      </x:c>
      <x:c r="D134" s="14"/>
      <x:c r="E134" s="14"/>
      <x:c r="F134" s="13"/>
      <x:c r="G134" s="77"/>
      <x:c r="H134" s="78" t="str">
        <x:f>IF(A134="","",SUMIFS('Vendor Payments'!$H$7:$H$506,'Vendor Payments'!$E$7:$E$506,A134))</x:f>
      </x:c>
      <x:c r="I134" s="77"/>
      <x:c r="J134" s="78" t="str">
        <x:f>IF(G134="","",MAX(0,N(G134)-N(H134)-N(I134)))</x:f>
      </x:c>
      <x:c r="K134" s="76" t="str">
        <x:f>IF(A134="","",IF(OR(J134=0,E134=""),0,MAX(0,TODAY()-E134)))</x:f>
      </x:c>
      <x:c r="L134" s="76" t="str">
        <x:f>IF(J134="","",IF(J134=0,"Paid",IF(K134=0,"Current",IF(K134&lt;=30,"1-30 Days",IF(K134&lt;=60,"31-60 Days",IF(K134&lt;=90,"61-90 Days","90+ Days"))))))</x:f>
      </x:c>
      <x:c r="M134" s="76" t="str">
        <x:f>IF(A134="","",IF(J134=0,"Paid",IF(AND(E134&lt;&gt;"",TODAY()&gt;E134),"Overdue","Open")))</x:f>
      </x:c>
      <x:c r="N134" s="13"/>
      <x:c r="O134" s="13"/>
      <x:c r="P134" s="13"/>
    </x:row>
    <x:row r="135">
      <x:c r="A135" s="13"/>
      <x:c r="B135" s="13"/>
      <x:c r="C135" s="76" t="str">
        <x:f>IF(B135="","",IFERROR(VLOOKUP(B135,'Lists &amp; COA'!$E$47:$G$145,2,FALSE),"Vendor not found"))</x:f>
      </x:c>
      <x:c r="D135" s="14"/>
      <x:c r="E135" s="14"/>
      <x:c r="F135" s="13"/>
      <x:c r="G135" s="77"/>
      <x:c r="H135" s="78" t="str">
        <x:f>IF(A135="","",SUMIFS('Vendor Payments'!$H$7:$H$506,'Vendor Payments'!$E$7:$E$506,A135))</x:f>
      </x:c>
      <x:c r="I135" s="77"/>
      <x:c r="J135" s="78" t="str">
        <x:f>IF(G135="","",MAX(0,N(G135)-N(H135)-N(I135)))</x:f>
      </x:c>
      <x:c r="K135" s="76" t="str">
        <x:f>IF(A135="","",IF(OR(J135=0,E135=""),0,MAX(0,TODAY()-E135)))</x:f>
      </x:c>
      <x:c r="L135" s="76" t="str">
        <x:f>IF(J135="","",IF(J135=0,"Paid",IF(K135=0,"Current",IF(K135&lt;=30,"1-30 Days",IF(K135&lt;=60,"31-60 Days",IF(K135&lt;=90,"61-90 Days","90+ Days"))))))</x:f>
      </x:c>
      <x:c r="M135" s="76" t="str">
        <x:f>IF(A135="","",IF(J135=0,"Paid",IF(AND(E135&lt;&gt;"",TODAY()&gt;E135),"Overdue","Open")))</x:f>
      </x:c>
      <x:c r="N135" s="13"/>
      <x:c r="O135" s="13"/>
      <x:c r="P135" s="13"/>
    </x:row>
    <x:row r="136">
      <x:c r="A136" s="13"/>
      <x:c r="B136" s="13"/>
      <x:c r="C136" s="76" t="str">
        <x:f>IF(B136="","",IFERROR(VLOOKUP(B136,'Lists &amp; COA'!$E$47:$G$145,2,FALSE),"Vendor not found"))</x:f>
      </x:c>
      <x:c r="D136" s="14"/>
      <x:c r="E136" s="14"/>
      <x:c r="F136" s="13"/>
      <x:c r="G136" s="77"/>
      <x:c r="H136" s="78" t="str">
        <x:f>IF(A136="","",SUMIFS('Vendor Payments'!$H$7:$H$506,'Vendor Payments'!$E$7:$E$506,A136))</x:f>
      </x:c>
      <x:c r="I136" s="77"/>
      <x:c r="J136" s="78" t="str">
        <x:f>IF(G136="","",MAX(0,N(G136)-N(H136)-N(I136)))</x:f>
      </x:c>
      <x:c r="K136" s="76" t="str">
        <x:f>IF(A136="","",IF(OR(J136=0,E136=""),0,MAX(0,TODAY()-E136)))</x:f>
      </x:c>
      <x:c r="L136" s="76" t="str">
        <x:f>IF(J136="","",IF(J136=0,"Paid",IF(K136=0,"Current",IF(K136&lt;=30,"1-30 Days",IF(K136&lt;=60,"31-60 Days",IF(K136&lt;=90,"61-90 Days","90+ Days"))))))</x:f>
      </x:c>
      <x:c r="M136" s="76" t="str">
        <x:f>IF(A136="","",IF(J136=0,"Paid",IF(AND(E136&lt;&gt;"",TODAY()&gt;E136),"Overdue","Open")))</x:f>
      </x:c>
      <x:c r="N136" s="13"/>
      <x:c r="O136" s="13"/>
      <x:c r="P136" s="13"/>
    </x:row>
    <x:row r="137">
      <x:c r="A137" s="13"/>
      <x:c r="B137" s="13"/>
      <x:c r="C137" s="76" t="str">
        <x:f>IF(B137="","",IFERROR(VLOOKUP(B137,'Lists &amp; COA'!$E$47:$G$145,2,FALSE),"Vendor not found"))</x:f>
      </x:c>
      <x:c r="D137" s="14"/>
      <x:c r="E137" s="14"/>
      <x:c r="F137" s="13"/>
      <x:c r="G137" s="77"/>
      <x:c r="H137" s="78" t="str">
        <x:f>IF(A137="","",SUMIFS('Vendor Payments'!$H$7:$H$506,'Vendor Payments'!$E$7:$E$506,A137))</x:f>
      </x:c>
      <x:c r="I137" s="77"/>
      <x:c r="J137" s="78" t="str">
        <x:f>IF(G137="","",MAX(0,N(G137)-N(H137)-N(I137)))</x:f>
      </x:c>
      <x:c r="K137" s="76" t="str">
        <x:f>IF(A137="","",IF(OR(J137=0,E137=""),0,MAX(0,TODAY()-E137)))</x:f>
      </x:c>
      <x:c r="L137" s="76" t="str">
        <x:f>IF(J137="","",IF(J137=0,"Paid",IF(K137=0,"Current",IF(K137&lt;=30,"1-30 Days",IF(K137&lt;=60,"31-60 Days",IF(K137&lt;=90,"61-90 Days","90+ Days"))))))</x:f>
      </x:c>
      <x:c r="M137" s="76" t="str">
        <x:f>IF(A137="","",IF(J137=0,"Paid",IF(AND(E137&lt;&gt;"",TODAY()&gt;E137),"Overdue","Open")))</x:f>
      </x:c>
      <x:c r="N137" s="13"/>
      <x:c r="O137" s="13"/>
      <x:c r="P137" s="13"/>
    </x:row>
    <x:row r="138">
      <x:c r="A138" s="13"/>
      <x:c r="B138" s="13"/>
      <x:c r="C138" s="76" t="str">
        <x:f>IF(B138="","",IFERROR(VLOOKUP(B138,'Lists &amp; COA'!$E$47:$G$145,2,FALSE),"Vendor not found"))</x:f>
      </x:c>
      <x:c r="D138" s="14"/>
      <x:c r="E138" s="14"/>
      <x:c r="F138" s="13"/>
      <x:c r="G138" s="77"/>
      <x:c r="H138" s="78" t="str">
        <x:f>IF(A138="","",SUMIFS('Vendor Payments'!$H$7:$H$506,'Vendor Payments'!$E$7:$E$506,A138))</x:f>
      </x:c>
      <x:c r="I138" s="77"/>
      <x:c r="J138" s="78" t="str">
        <x:f>IF(G138="","",MAX(0,N(G138)-N(H138)-N(I138)))</x:f>
      </x:c>
      <x:c r="K138" s="76" t="str">
        <x:f>IF(A138="","",IF(OR(J138=0,E138=""),0,MAX(0,TODAY()-E138)))</x:f>
      </x:c>
      <x:c r="L138" s="76" t="str">
        <x:f>IF(J138="","",IF(J138=0,"Paid",IF(K138=0,"Current",IF(K138&lt;=30,"1-30 Days",IF(K138&lt;=60,"31-60 Days",IF(K138&lt;=90,"61-90 Days","90+ Days"))))))</x:f>
      </x:c>
      <x:c r="M138" s="76" t="str">
        <x:f>IF(A138="","",IF(J138=0,"Paid",IF(AND(E138&lt;&gt;"",TODAY()&gt;E138),"Overdue","Open")))</x:f>
      </x:c>
      <x:c r="N138" s="13"/>
      <x:c r="O138" s="13"/>
      <x:c r="P138" s="13"/>
    </x:row>
    <x:row r="139">
      <x:c r="A139" s="13"/>
      <x:c r="B139" s="13"/>
      <x:c r="C139" s="76" t="str">
        <x:f>IF(B139="","",IFERROR(VLOOKUP(B139,'Lists &amp; COA'!$E$47:$G$145,2,FALSE),"Vendor not found"))</x:f>
      </x:c>
      <x:c r="D139" s="14"/>
      <x:c r="E139" s="14"/>
      <x:c r="F139" s="13"/>
      <x:c r="G139" s="77"/>
      <x:c r="H139" s="78" t="str">
        <x:f>IF(A139="","",SUMIFS('Vendor Payments'!$H$7:$H$506,'Vendor Payments'!$E$7:$E$506,A139))</x:f>
      </x:c>
      <x:c r="I139" s="77"/>
      <x:c r="J139" s="78" t="str">
        <x:f>IF(G139="","",MAX(0,N(G139)-N(H139)-N(I139)))</x:f>
      </x:c>
      <x:c r="K139" s="76" t="str">
        <x:f>IF(A139="","",IF(OR(J139=0,E139=""),0,MAX(0,TODAY()-E139)))</x:f>
      </x:c>
      <x:c r="L139" s="76" t="str">
        <x:f>IF(J139="","",IF(J139=0,"Paid",IF(K139=0,"Current",IF(K139&lt;=30,"1-30 Days",IF(K139&lt;=60,"31-60 Days",IF(K139&lt;=90,"61-90 Days","90+ Days"))))))</x:f>
      </x:c>
      <x:c r="M139" s="76" t="str">
        <x:f>IF(A139="","",IF(J139=0,"Paid",IF(AND(E139&lt;&gt;"",TODAY()&gt;E139),"Overdue","Open")))</x:f>
      </x:c>
      <x:c r="N139" s="13"/>
      <x:c r="O139" s="13"/>
      <x:c r="P139" s="13"/>
    </x:row>
    <x:row r="140">
      <x:c r="A140" s="13"/>
      <x:c r="B140" s="13"/>
      <x:c r="C140" s="76" t="str">
        <x:f>IF(B140="","",IFERROR(VLOOKUP(B140,'Lists &amp; COA'!$E$47:$G$145,2,FALSE),"Vendor not found"))</x:f>
      </x:c>
      <x:c r="D140" s="14"/>
      <x:c r="E140" s="14"/>
      <x:c r="F140" s="13"/>
      <x:c r="G140" s="77"/>
      <x:c r="H140" s="78" t="str">
        <x:f>IF(A140="","",SUMIFS('Vendor Payments'!$H$7:$H$506,'Vendor Payments'!$E$7:$E$506,A140))</x:f>
      </x:c>
      <x:c r="I140" s="77"/>
      <x:c r="J140" s="78" t="str">
        <x:f>IF(G140="","",MAX(0,N(G140)-N(H140)-N(I140)))</x:f>
      </x:c>
      <x:c r="K140" s="76" t="str">
        <x:f>IF(A140="","",IF(OR(J140=0,E140=""),0,MAX(0,TODAY()-E140)))</x:f>
      </x:c>
      <x:c r="L140" s="76" t="str">
        <x:f>IF(J140="","",IF(J140=0,"Paid",IF(K140=0,"Current",IF(K140&lt;=30,"1-30 Days",IF(K140&lt;=60,"31-60 Days",IF(K140&lt;=90,"61-90 Days","90+ Days"))))))</x:f>
      </x:c>
      <x:c r="M140" s="76" t="str">
        <x:f>IF(A140="","",IF(J140=0,"Paid",IF(AND(E140&lt;&gt;"",TODAY()&gt;E140),"Overdue","Open")))</x:f>
      </x:c>
      <x:c r="N140" s="13"/>
      <x:c r="O140" s="13"/>
      <x:c r="P140" s="13"/>
    </x:row>
    <x:row r="141">
      <x:c r="A141" s="13"/>
      <x:c r="B141" s="13"/>
      <x:c r="C141" s="76" t="str">
        <x:f>IF(B141="","",IFERROR(VLOOKUP(B141,'Lists &amp; COA'!$E$47:$G$145,2,FALSE),"Vendor not found"))</x:f>
      </x:c>
      <x:c r="D141" s="14"/>
      <x:c r="E141" s="14"/>
      <x:c r="F141" s="13"/>
      <x:c r="G141" s="77"/>
      <x:c r="H141" s="78" t="str">
        <x:f>IF(A141="","",SUMIFS('Vendor Payments'!$H$7:$H$506,'Vendor Payments'!$E$7:$E$506,A141))</x:f>
      </x:c>
      <x:c r="I141" s="77"/>
      <x:c r="J141" s="78" t="str">
        <x:f>IF(G141="","",MAX(0,N(G141)-N(H141)-N(I141)))</x:f>
      </x:c>
      <x:c r="K141" s="76" t="str">
        <x:f>IF(A141="","",IF(OR(J141=0,E141=""),0,MAX(0,TODAY()-E141)))</x:f>
      </x:c>
      <x:c r="L141" s="76" t="str">
        <x:f>IF(J141="","",IF(J141=0,"Paid",IF(K141=0,"Current",IF(K141&lt;=30,"1-30 Days",IF(K141&lt;=60,"31-60 Days",IF(K141&lt;=90,"61-90 Days","90+ Days"))))))</x:f>
      </x:c>
      <x:c r="M141" s="76" t="str">
        <x:f>IF(A141="","",IF(J141=0,"Paid",IF(AND(E141&lt;&gt;"",TODAY()&gt;E141),"Overdue","Open")))</x:f>
      </x:c>
      <x:c r="N141" s="13"/>
      <x:c r="O141" s="13"/>
      <x:c r="P141" s="13"/>
    </x:row>
    <x:row r="142">
      <x:c r="A142" s="13"/>
      <x:c r="B142" s="13"/>
      <x:c r="C142" s="76" t="str">
        <x:f>IF(B142="","",IFERROR(VLOOKUP(B142,'Lists &amp; COA'!$E$47:$G$145,2,FALSE),"Vendor not found"))</x:f>
      </x:c>
      <x:c r="D142" s="14"/>
      <x:c r="E142" s="14"/>
      <x:c r="F142" s="13"/>
      <x:c r="G142" s="77"/>
      <x:c r="H142" s="78" t="str">
        <x:f>IF(A142="","",SUMIFS('Vendor Payments'!$H$7:$H$506,'Vendor Payments'!$E$7:$E$506,A142))</x:f>
      </x:c>
      <x:c r="I142" s="77"/>
      <x:c r="J142" s="78" t="str">
        <x:f>IF(G142="","",MAX(0,N(G142)-N(H142)-N(I142)))</x:f>
      </x:c>
      <x:c r="K142" s="76" t="str">
        <x:f>IF(A142="","",IF(OR(J142=0,E142=""),0,MAX(0,TODAY()-E142)))</x:f>
      </x:c>
      <x:c r="L142" s="76" t="str">
        <x:f>IF(J142="","",IF(J142=0,"Paid",IF(K142=0,"Current",IF(K142&lt;=30,"1-30 Days",IF(K142&lt;=60,"31-60 Days",IF(K142&lt;=90,"61-90 Days","90+ Days"))))))</x:f>
      </x:c>
      <x:c r="M142" s="76" t="str">
        <x:f>IF(A142="","",IF(J142=0,"Paid",IF(AND(E142&lt;&gt;"",TODAY()&gt;E142),"Overdue","Open")))</x:f>
      </x:c>
      <x:c r="N142" s="13"/>
      <x:c r="O142" s="13"/>
      <x:c r="P142" s="13"/>
    </x:row>
    <x:row r="143">
      <x:c r="A143" s="13"/>
      <x:c r="B143" s="13"/>
      <x:c r="C143" s="76" t="str">
        <x:f>IF(B143="","",IFERROR(VLOOKUP(B143,'Lists &amp; COA'!$E$47:$G$145,2,FALSE),"Vendor not found"))</x:f>
      </x:c>
      <x:c r="D143" s="14"/>
      <x:c r="E143" s="14"/>
      <x:c r="F143" s="13"/>
      <x:c r="G143" s="77"/>
      <x:c r="H143" s="78" t="str">
        <x:f>IF(A143="","",SUMIFS('Vendor Payments'!$H$7:$H$506,'Vendor Payments'!$E$7:$E$506,A143))</x:f>
      </x:c>
      <x:c r="I143" s="77"/>
      <x:c r="J143" s="78" t="str">
        <x:f>IF(G143="","",MAX(0,N(G143)-N(H143)-N(I143)))</x:f>
      </x:c>
      <x:c r="K143" s="76" t="str">
        <x:f>IF(A143="","",IF(OR(J143=0,E143=""),0,MAX(0,TODAY()-E143)))</x:f>
      </x:c>
      <x:c r="L143" s="76" t="str">
        <x:f>IF(J143="","",IF(J143=0,"Paid",IF(K143=0,"Current",IF(K143&lt;=30,"1-30 Days",IF(K143&lt;=60,"31-60 Days",IF(K143&lt;=90,"61-90 Days","90+ Days"))))))</x:f>
      </x:c>
      <x:c r="M143" s="76" t="str">
        <x:f>IF(A143="","",IF(J143=0,"Paid",IF(AND(E143&lt;&gt;"",TODAY()&gt;E143),"Overdue","Open")))</x:f>
      </x:c>
      <x:c r="N143" s="13"/>
      <x:c r="O143" s="13"/>
      <x:c r="P143" s="13"/>
    </x:row>
    <x:row r="144">
      <x:c r="A144" s="13"/>
      <x:c r="B144" s="13"/>
      <x:c r="C144" s="76" t="str">
        <x:f>IF(B144="","",IFERROR(VLOOKUP(B144,'Lists &amp; COA'!$E$47:$G$145,2,FALSE),"Vendor not found"))</x:f>
      </x:c>
      <x:c r="D144" s="14"/>
      <x:c r="E144" s="14"/>
      <x:c r="F144" s="13"/>
      <x:c r="G144" s="77"/>
      <x:c r="H144" s="78" t="str">
        <x:f>IF(A144="","",SUMIFS('Vendor Payments'!$H$7:$H$506,'Vendor Payments'!$E$7:$E$506,A144))</x:f>
      </x:c>
      <x:c r="I144" s="77"/>
      <x:c r="J144" s="78" t="str">
        <x:f>IF(G144="","",MAX(0,N(G144)-N(H144)-N(I144)))</x:f>
      </x:c>
      <x:c r="K144" s="76" t="str">
        <x:f>IF(A144="","",IF(OR(J144=0,E144=""),0,MAX(0,TODAY()-E144)))</x:f>
      </x:c>
      <x:c r="L144" s="76" t="str">
        <x:f>IF(J144="","",IF(J144=0,"Paid",IF(K144=0,"Current",IF(K144&lt;=30,"1-30 Days",IF(K144&lt;=60,"31-60 Days",IF(K144&lt;=90,"61-90 Days","90+ Days"))))))</x:f>
      </x:c>
      <x:c r="M144" s="76" t="str">
        <x:f>IF(A144="","",IF(J144=0,"Paid",IF(AND(E144&lt;&gt;"",TODAY()&gt;E144),"Overdue","Open")))</x:f>
      </x:c>
      <x:c r="N144" s="13"/>
      <x:c r="O144" s="13"/>
      <x:c r="P144" s="13"/>
    </x:row>
    <x:row r="145">
      <x:c r="A145" s="13"/>
      <x:c r="B145" s="13"/>
      <x:c r="C145" s="76" t="str">
        <x:f>IF(B145="","",IFERROR(VLOOKUP(B145,'Lists &amp; COA'!$E$47:$G$145,2,FALSE),"Vendor not found"))</x:f>
      </x:c>
      <x:c r="D145" s="14"/>
      <x:c r="E145" s="14"/>
      <x:c r="F145" s="13"/>
      <x:c r="G145" s="77"/>
      <x:c r="H145" s="78" t="str">
        <x:f>IF(A145="","",SUMIFS('Vendor Payments'!$H$7:$H$506,'Vendor Payments'!$E$7:$E$506,A145))</x:f>
      </x:c>
      <x:c r="I145" s="77"/>
      <x:c r="J145" s="78" t="str">
        <x:f>IF(G145="","",MAX(0,N(G145)-N(H145)-N(I145)))</x:f>
      </x:c>
      <x:c r="K145" s="76" t="str">
        <x:f>IF(A145="","",IF(OR(J145=0,E145=""),0,MAX(0,TODAY()-E145)))</x:f>
      </x:c>
      <x:c r="L145" s="76" t="str">
        <x:f>IF(J145="","",IF(J145=0,"Paid",IF(K145=0,"Current",IF(K145&lt;=30,"1-30 Days",IF(K145&lt;=60,"31-60 Days",IF(K145&lt;=90,"61-90 Days","90+ Days"))))))</x:f>
      </x:c>
      <x:c r="M145" s="76" t="str">
        <x:f>IF(A145="","",IF(J145=0,"Paid",IF(AND(E145&lt;&gt;"",TODAY()&gt;E145),"Overdue","Open")))</x:f>
      </x:c>
      <x:c r="N145" s="13"/>
      <x:c r="O145" s="13"/>
      <x:c r="P145" s="13"/>
    </x:row>
    <x:row r="146">
      <x:c r="A146" s="13"/>
      <x:c r="B146" s="13"/>
      <x:c r="C146" s="76" t="str">
        <x:f>IF(B146="","",IFERROR(VLOOKUP(B146,'Lists &amp; COA'!$E$47:$G$145,2,FALSE),"Vendor not found"))</x:f>
      </x:c>
      <x:c r="D146" s="14"/>
      <x:c r="E146" s="14"/>
      <x:c r="F146" s="13"/>
      <x:c r="G146" s="77"/>
      <x:c r="H146" s="78" t="str">
        <x:f>IF(A146="","",SUMIFS('Vendor Payments'!$H$7:$H$506,'Vendor Payments'!$E$7:$E$506,A146))</x:f>
      </x:c>
      <x:c r="I146" s="77"/>
      <x:c r="J146" s="78" t="str">
        <x:f>IF(G146="","",MAX(0,N(G146)-N(H146)-N(I146)))</x:f>
      </x:c>
      <x:c r="K146" s="76" t="str">
        <x:f>IF(A146="","",IF(OR(J146=0,E146=""),0,MAX(0,TODAY()-E146)))</x:f>
      </x:c>
      <x:c r="L146" s="76" t="str">
        <x:f>IF(J146="","",IF(J146=0,"Paid",IF(K146=0,"Current",IF(K146&lt;=30,"1-30 Days",IF(K146&lt;=60,"31-60 Days",IF(K146&lt;=90,"61-90 Days","90+ Days"))))))</x:f>
      </x:c>
      <x:c r="M146" s="76" t="str">
        <x:f>IF(A146="","",IF(J146=0,"Paid",IF(AND(E146&lt;&gt;"",TODAY()&gt;E146),"Overdue","Open")))</x:f>
      </x:c>
      <x:c r="N146" s="13"/>
      <x:c r="O146" s="13"/>
      <x:c r="P146" s="13"/>
    </x:row>
    <x:row r="147">
      <x:c r="A147" s="13"/>
      <x:c r="B147" s="13"/>
      <x:c r="C147" s="76" t="str">
        <x:f>IF(B147="","",IFERROR(VLOOKUP(B147,'Lists &amp; COA'!$E$47:$G$145,2,FALSE),"Vendor not found"))</x:f>
      </x:c>
      <x:c r="D147" s="14"/>
      <x:c r="E147" s="14"/>
      <x:c r="F147" s="13"/>
      <x:c r="G147" s="77"/>
      <x:c r="H147" s="78" t="str">
        <x:f>IF(A147="","",SUMIFS('Vendor Payments'!$H$7:$H$506,'Vendor Payments'!$E$7:$E$506,A147))</x:f>
      </x:c>
      <x:c r="I147" s="77"/>
      <x:c r="J147" s="78" t="str">
        <x:f>IF(G147="","",MAX(0,N(G147)-N(H147)-N(I147)))</x:f>
      </x:c>
      <x:c r="K147" s="76" t="str">
        <x:f>IF(A147="","",IF(OR(J147=0,E147=""),0,MAX(0,TODAY()-E147)))</x:f>
      </x:c>
      <x:c r="L147" s="76" t="str">
        <x:f>IF(J147="","",IF(J147=0,"Paid",IF(K147=0,"Current",IF(K147&lt;=30,"1-30 Days",IF(K147&lt;=60,"31-60 Days",IF(K147&lt;=90,"61-90 Days","90+ Days"))))))</x:f>
      </x:c>
      <x:c r="M147" s="76" t="str">
        <x:f>IF(A147="","",IF(J147=0,"Paid",IF(AND(E147&lt;&gt;"",TODAY()&gt;E147),"Overdue","Open")))</x:f>
      </x:c>
      <x:c r="N147" s="13"/>
      <x:c r="O147" s="13"/>
      <x:c r="P147" s="13"/>
    </x:row>
    <x:row r="148">
      <x:c r="A148" s="13"/>
      <x:c r="B148" s="13"/>
      <x:c r="C148" s="76" t="str">
        <x:f>IF(B148="","",IFERROR(VLOOKUP(B148,'Lists &amp; COA'!$E$47:$G$145,2,FALSE),"Vendor not found"))</x:f>
      </x:c>
      <x:c r="D148" s="14"/>
      <x:c r="E148" s="14"/>
      <x:c r="F148" s="13"/>
      <x:c r="G148" s="77"/>
      <x:c r="H148" s="78" t="str">
        <x:f>IF(A148="","",SUMIFS('Vendor Payments'!$H$7:$H$506,'Vendor Payments'!$E$7:$E$506,A148))</x:f>
      </x:c>
      <x:c r="I148" s="77"/>
      <x:c r="J148" s="78" t="str">
        <x:f>IF(G148="","",MAX(0,N(G148)-N(H148)-N(I148)))</x:f>
      </x:c>
      <x:c r="K148" s="76" t="str">
        <x:f>IF(A148="","",IF(OR(J148=0,E148=""),0,MAX(0,TODAY()-E148)))</x:f>
      </x:c>
      <x:c r="L148" s="76" t="str">
        <x:f>IF(J148="","",IF(J148=0,"Paid",IF(K148=0,"Current",IF(K148&lt;=30,"1-30 Days",IF(K148&lt;=60,"31-60 Days",IF(K148&lt;=90,"61-90 Days","90+ Days"))))))</x:f>
      </x:c>
      <x:c r="M148" s="76" t="str">
        <x:f>IF(A148="","",IF(J148=0,"Paid",IF(AND(E148&lt;&gt;"",TODAY()&gt;E148),"Overdue","Open")))</x:f>
      </x:c>
      <x:c r="N148" s="13"/>
      <x:c r="O148" s="13"/>
      <x:c r="P148" s="13"/>
    </x:row>
    <x:row r="149">
      <x:c r="A149" s="13"/>
      <x:c r="B149" s="13"/>
      <x:c r="C149" s="76" t="str">
        <x:f>IF(B149="","",IFERROR(VLOOKUP(B149,'Lists &amp; COA'!$E$47:$G$145,2,FALSE),"Vendor not found"))</x:f>
      </x:c>
      <x:c r="D149" s="14"/>
      <x:c r="E149" s="14"/>
      <x:c r="F149" s="13"/>
      <x:c r="G149" s="77"/>
      <x:c r="H149" s="78" t="str">
        <x:f>IF(A149="","",SUMIFS('Vendor Payments'!$H$7:$H$506,'Vendor Payments'!$E$7:$E$506,A149))</x:f>
      </x:c>
      <x:c r="I149" s="77"/>
      <x:c r="J149" s="78" t="str">
        <x:f>IF(G149="","",MAX(0,N(G149)-N(H149)-N(I149)))</x:f>
      </x:c>
      <x:c r="K149" s="76" t="str">
        <x:f>IF(A149="","",IF(OR(J149=0,E149=""),0,MAX(0,TODAY()-E149)))</x:f>
      </x:c>
      <x:c r="L149" s="76" t="str">
        <x:f>IF(J149="","",IF(J149=0,"Paid",IF(K149=0,"Current",IF(K149&lt;=30,"1-30 Days",IF(K149&lt;=60,"31-60 Days",IF(K149&lt;=90,"61-90 Days","90+ Days"))))))</x:f>
      </x:c>
      <x:c r="M149" s="76" t="str">
        <x:f>IF(A149="","",IF(J149=0,"Paid",IF(AND(E149&lt;&gt;"",TODAY()&gt;E149),"Overdue","Open")))</x:f>
      </x:c>
      <x:c r="N149" s="13"/>
      <x:c r="O149" s="13"/>
      <x:c r="P149" s="13"/>
    </x:row>
    <x:row r="150">
      <x:c r="A150" s="13"/>
      <x:c r="B150" s="13"/>
      <x:c r="C150" s="76" t="str">
        <x:f>IF(B150="","",IFERROR(VLOOKUP(B150,'Lists &amp; COA'!$E$47:$G$145,2,FALSE),"Vendor not found"))</x:f>
      </x:c>
      <x:c r="D150" s="14"/>
      <x:c r="E150" s="14"/>
      <x:c r="F150" s="13"/>
      <x:c r="G150" s="77"/>
      <x:c r="H150" s="78" t="str">
        <x:f>IF(A150="","",SUMIFS('Vendor Payments'!$H$7:$H$506,'Vendor Payments'!$E$7:$E$506,A150))</x:f>
      </x:c>
      <x:c r="I150" s="77"/>
      <x:c r="J150" s="78" t="str">
        <x:f>IF(G150="","",MAX(0,N(G150)-N(H150)-N(I150)))</x:f>
      </x:c>
      <x:c r="K150" s="76" t="str">
        <x:f>IF(A150="","",IF(OR(J150=0,E150=""),0,MAX(0,TODAY()-E150)))</x:f>
      </x:c>
      <x:c r="L150" s="76" t="str">
        <x:f>IF(J150="","",IF(J150=0,"Paid",IF(K150=0,"Current",IF(K150&lt;=30,"1-30 Days",IF(K150&lt;=60,"31-60 Days",IF(K150&lt;=90,"61-90 Days","90+ Days"))))))</x:f>
      </x:c>
      <x:c r="M150" s="76" t="str">
        <x:f>IF(A150="","",IF(J150=0,"Paid",IF(AND(E150&lt;&gt;"",TODAY()&gt;E150),"Overdue","Open")))</x:f>
      </x:c>
      <x:c r="N150" s="13"/>
      <x:c r="O150" s="13"/>
      <x:c r="P150" s="13"/>
    </x:row>
    <x:row r="151">
      <x:c r="A151" s="13"/>
      <x:c r="B151" s="13"/>
      <x:c r="C151" s="76" t="str">
        <x:f>IF(B151="","",IFERROR(VLOOKUP(B151,'Lists &amp; COA'!$E$47:$G$145,2,FALSE),"Vendor not found"))</x:f>
      </x:c>
      <x:c r="D151" s="14"/>
      <x:c r="E151" s="14"/>
      <x:c r="F151" s="13"/>
      <x:c r="G151" s="77"/>
      <x:c r="H151" s="78" t="str">
        <x:f>IF(A151="","",SUMIFS('Vendor Payments'!$H$7:$H$506,'Vendor Payments'!$E$7:$E$506,A151))</x:f>
      </x:c>
      <x:c r="I151" s="77"/>
      <x:c r="J151" s="78" t="str">
        <x:f>IF(G151="","",MAX(0,N(G151)-N(H151)-N(I151)))</x:f>
      </x:c>
      <x:c r="K151" s="76" t="str">
        <x:f>IF(A151="","",IF(OR(J151=0,E151=""),0,MAX(0,TODAY()-E151)))</x:f>
      </x:c>
      <x:c r="L151" s="76" t="str">
        <x:f>IF(J151="","",IF(J151=0,"Paid",IF(K151=0,"Current",IF(K151&lt;=30,"1-30 Days",IF(K151&lt;=60,"31-60 Days",IF(K151&lt;=90,"61-90 Days","90+ Days"))))))</x:f>
      </x:c>
      <x:c r="M151" s="76" t="str">
        <x:f>IF(A151="","",IF(J151=0,"Paid",IF(AND(E151&lt;&gt;"",TODAY()&gt;E151),"Overdue","Open")))</x:f>
      </x:c>
      <x:c r="N151" s="13"/>
      <x:c r="O151" s="13"/>
      <x:c r="P151" s="13"/>
    </x:row>
    <x:row r="152">
      <x:c r="A152" s="13"/>
      <x:c r="B152" s="13"/>
      <x:c r="C152" s="76" t="str">
        <x:f>IF(B152="","",IFERROR(VLOOKUP(B152,'Lists &amp; COA'!$E$47:$G$145,2,FALSE),"Vendor not found"))</x:f>
      </x:c>
      <x:c r="D152" s="14"/>
      <x:c r="E152" s="14"/>
      <x:c r="F152" s="13"/>
      <x:c r="G152" s="77"/>
      <x:c r="H152" s="78" t="str">
        <x:f>IF(A152="","",SUMIFS('Vendor Payments'!$H$7:$H$506,'Vendor Payments'!$E$7:$E$506,A152))</x:f>
      </x:c>
      <x:c r="I152" s="77"/>
      <x:c r="J152" s="78" t="str">
        <x:f>IF(G152="","",MAX(0,N(G152)-N(H152)-N(I152)))</x:f>
      </x:c>
      <x:c r="K152" s="76" t="str">
        <x:f>IF(A152="","",IF(OR(J152=0,E152=""),0,MAX(0,TODAY()-E152)))</x:f>
      </x:c>
      <x:c r="L152" s="76" t="str">
        <x:f>IF(J152="","",IF(J152=0,"Paid",IF(K152=0,"Current",IF(K152&lt;=30,"1-30 Days",IF(K152&lt;=60,"31-60 Days",IF(K152&lt;=90,"61-90 Days","90+ Days"))))))</x:f>
      </x:c>
      <x:c r="M152" s="76" t="str">
        <x:f>IF(A152="","",IF(J152=0,"Paid",IF(AND(E152&lt;&gt;"",TODAY()&gt;E152),"Overdue","Open")))</x:f>
      </x:c>
      <x:c r="N152" s="13"/>
      <x:c r="O152" s="13"/>
      <x:c r="P152" s="13"/>
    </x:row>
    <x:row r="153">
      <x:c r="A153" s="13"/>
      <x:c r="B153" s="13"/>
      <x:c r="C153" s="76" t="str">
        <x:f>IF(B153="","",IFERROR(VLOOKUP(B153,'Lists &amp; COA'!$E$47:$G$145,2,FALSE),"Vendor not found"))</x:f>
      </x:c>
      <x:c r="D153" s="14"/>
      <x:c r="E153" s="14"/>
      <x:c r="F153" s="13"/>
      <x:c r="G153" s="77"/>
      <x:c r="H153" s="78" t="str">
        <x:f>IF(A153="","",SUMIFS('Vendor Payments'!$H$7:$H$506,'Vendor Payments'!$E$7:$E$506,A153))</x:f>
      </x:c>
      <x:c r="I153" s="77"/>
      <x:c r="J153" s="78" t="str">
        <x:f>IF(G153="","",MAX(0,N(G153)-N(H153)-N(I153)))</x:f>
      </x:c>
      <x:c r="K153" s="76" t="str">
        <x:f>IF(A153="","",IF(OR(J153=0,E153=""),0,MAX(0,TODAY()-E153)))</x:f>
      </x:c>
      <x:c r="L153" s="76" t="str">
        <x:f>IF(J153="","",IF(J153=0,"Paid",IF(K153=0,"Current",IF(K153&lt;=30,"1-30 Days",IF(K153&lt;=60,"31-60 Days",IF(K153&lt;=90,"61-90 Days","90+ Days"))))))</x:f>
      </x:c>
      <x:c r="M153" s="76" t="str">
        <x:f>IF(A153="","",IF(J153=0,"Paid",IF(AND(E153&lt;&gt;"",TODAY()&gt;E153),"Overdue","Open")))</x:f>
      </x:c>
      <x:c r="N153" s="13"/>
      <x:c r="O153" s="13"/>
      <x:c r="P153" s="13"/>
    </x:row>
    <x:row r="154">
      <x:c r="A154" s="13"/>
      <x:c r="B154" s="13"/>
      <x:c r="C154" s="76" t="str">
        <x:f>IF(B154="","",IFERROR(VLOOKUP(B154,'Lists &amp; COA'!$E$47:$G$145,2,FALSE),"Vendor not found"))</x:f>
      </x:c>
      <x:c r="D154" s="14"/>
      <x:c r="E154" s="14"/>
      <x:c r="F154" s="13"/>
      <x:c r="G154" s="77"/>
      <x:c r="H154" s="78" t="str">
        <x:f>IF(A154="","",SUMIFS('Vendor Payments'!$H$7:$H$506,'Vendor Payments'!$E$7:$E$506,A154))</x:f>
      </x:c>
      <x:c r="I154" s="77"/>
      <x:c r="J154" s="78" t="str">
        <x:f>IF(G154="","",MAX(0,N(G154)-N(H154)-N(I154)))</x:f>
      </x:c>
      <x:c r="K154" s="76" t="str">
        <x:f>IF(A154="","",IF(OR(J154=0,E154=""),0,MAX(0,TODAY()-E154)))</x:f>
      </x:c>
      <x:c r="L154" s="76" t="str">
        <x:f>IF(J154="","",IF(J154=0,"Paid",IF(K154=0,"Current",IF(K154&lt;=30,"1-30 Days",IF(K154&lt;=60,"31-60 Days",IF(K154&lt;=90,"61-90 Days","90+ Days"))))))</x:f>
      </x:c>
      <x:c r="M154" s="76" t="str">
        <x:f>IF(A154="","",IF(J154=0,"Paid",IF(AND(E154&lt;&gt;"",TODAY()&gt;E154),"Overdue","Open")))</x:f>
      </x:c>
      <x:c r="N154" s="13"/>
      <x:c r="O154" s="13"/>
      <x:c r="P154" s="13"/>
    </x:row>
    <x:row r="155">
      <x:c r="A155" s="13"/>
      <x:c r="B155" s="13"/>
      <x:c r="C155" s="76" t="str">
        <x:f>IF(B155="","",IFERROR(VLOOKUP(B155,'Lists &amp; COA'!$E$47:$G$145,2,FALSE),"Vendor not found"))</x:f>
      </x:c>
      <x:c r="D155" s="14"/>
      <x:c r="E155" s="14"/>
      <x:c r="F155" s="13"/>
      <x:c r="G155" s="77"/>
      <x:c r="H155" s="78" t="str">
        <x:f>IF(A155="","",SUMIFS('Vendor Payments'!$H$7:$H$506,'Vendor Payments'!$E$7:$E$506,A155))</x:f>
      </x:c>
      <x:c r="I155" s="77"/>
      <x:c r="J155" s="78" t="str">
        <x:f>IF(G155="","",MAX(0,N(G155)-N(H155)-N(I155)))</x:f>
      </x:c>
      <x:c r="K155" s="76" t="str">
        <x:f>IF(A155="","",IF(OR(J155=0,E155=""),0,MAX(0,TODAY()-E155)))</x:f>
      </x:c>
      <x:c r="L155" s="76" t="str">
        <x:f>IF(J155="","",IF(J155=0,"Paid",IF(K155=0,"Current",IF(K155&lt;=30,"1-30 Days",IF(K155&lt;=60,"31-60 Days",IF(K155&lt;=90,"61-90 Days","90+ Days"))))))</x:f>
      </x:c>
      <x:c r="M155" s="76" t="str">
        <x:f>IF(A155="","",IF(J155=0,"Paid",IF(AND(E155&lt;&gt;"",TODAY()&gt;E155),"Overdue","Open")))</x:f>
      </x:c>
      <x:c r="N155" s="13"/>
      <x:c r="O155" s="13"/>
      <x:c r="P155" s="13"/>
    </x:row>
    <x:row r="156">
      <x:c r="A156" s="13"/>
      <x:c r="B156" s="13"/>
      <x:c r="C156" s="76" t="str">
        <x:f>IF(B156="","",IFERROR(VLOOKUP(B156,'Lists &amp; COA'!$E$47:$G$145,2,FALSE),"Vendor not found"))</x:f>
      </x:c>
      <x:c r="D156" s="14"/>
      <x:c r="E156" s="14"/>
      <x:c r="F156" s="13"/>
      <x:c r="G156" s="77"/>
      <x:c r="H156" s="78" t="str">
        <x:f>IF(A156="","",SUMIFS('Vendor Payments'!$H$7:$H$506,'Vendor Payments'!$E$7:$E$506,A156))</x:f>
      </x:c>
      <x:c r="I156" s="77"/>
      <x:c r="J156" s="78" t="str">
        <x:f>IF(G156="","",MAX(0,N(G156)-N(H156)-N(I156)))</x:f>
      </x:c>
      <x:c r="K156" s="76" t="str">
        <x:f>IF(A156="","",IF(OR(J156=0,E156=""),0,MAX(0,TODAY()-E156)))</x:f>
      </x:c>
      <x:c r="L156" s="76" t="str">
        <x:f>IF(J156="","",IF(J156=0,"Paid",IF(K156=0,"Current",IF(K156&lt;=30,"1-30 Days",IF(K156&lt;=60,"31-60 Days",IF(K156&lt;=90,"61-90 Days","90+ Days"))))))</x:f>
      </x:c>
      <x:c r="M156" s="76" t="str">
        <x:f>IF(A156="","",IF(J156=0,"Paid",IF(AND(E156&lt;&gt;"",TODAY()&gt;E156),"Overdue","Open")))</x:f>
      </x:c>
      <x:c r="N156" s="13"/>
      <x:c r="O156" s="13"/>
      <x:c r="P156" s="13"/>
    </x:row>
    <x:row r="157">
      <x:c r="A157" s="13"/>
      <x:c r="B157" s="13"/>
      <x:c r="C157" s="76" t="str">
        <x:f>IF(B157="","",IFERROR(VLOOKUP(B157,'Lists &amp; COA'!$E$47:$G$145,2,FALSE),"Vendor not found"))</x:f>
      </x:c>
      <x:c r="D157" s="14"/>
      <x:c r="E157" s="14"/>
      <x:c r="F157" s="13"/>
      <x:c r="G157" s="77"/>
      <x:c r="H157" s="78" t="str">
        <x:f>IF(A157="","",SUMIFS('Vendor Payments'!$H$7:$H$506,'Vendor Payments'!$E$7:$E$506,A157))</x:f>
      </x:c>
      <x:c r="I157" s="77"/>
      <x:c r="J157" s="78" t="str">
        <x:f>IF(G157="","",MAX(0,N(G157)-N(H157)-N(I157)))</x:f>
      </x:c>
      <x:c r="K157" s="76" t="str">
        <x:f>IF(A157="","",IF(OR(J157=0,E157=""),0,MAX(0,TODAY()-E157)))</x:f>
      </x:c>
      <x:c r="L157" s="76" t="str">
        <x:f>IF(J157="","",IF(J157=0,"Paid",IF(K157=0,"Current",IF(K157&lt;=30,"1-30 Days",IF(K157&lt;=60,"31-60 Days",IF(K157&lt;=90,"61-90 Days","90+ Days"))))))</x:f>
      </x:c>
      <x:c r="M157" s="76" t="str">
        <x:f>IF(A157="","",IF(J157=0,"Paid",IF(AND(E157&lt;&gt;"",TODAY()&gt;E157),"Overdue","Open")))</x:f>
      </x:c>
      <x:c r="N157" s="13"/>
      <x:c r="O157" s="13"/>
      <x:c r="P157" s="13"/>
    </x:row>
    <x:row r="158">
      <x:c r="A158" s="13"/>
      <x:c r="B158" s="13"/>
      <x:c r="C158" s="76" t="str">
        <x:f>IF(B158="","",IFERROR(VLOOKUP(B158,'Lists &amp; COA'!$E$47:$G$145,2,FALSE),"Vendor not found"))</x:f>
      </x:c>
      <x:c r="D158" s="14"/>
      <x:c r="E158" s="14"/>
      <x:c r="F158" s="13"/>
      <x:c r="G158" s="77"/>
      <x:c r="H158" s="78" t="str">
        <x:f>IF(A158="","",SUMIFS('Vendor Payments'!$H$7:$H$506,'Vendor Payments'!$E$7:$E$506,A158))</x:f>
      </x:c>
      <x:c r="I158" s="77"/>
      <x:c r="J158" s="78" t="str">
        <x:f>IF(G158="","",MAX(0,N(G158)-N(H158)-N(I158)))</x:f>
      </x:c>
      <x:c r="K158" s="76" t="str">
        <x:f>IF(A158="","",IF(OR(J158=0,E158=""),0,MAX(0,TODAY()-E158)))</x:f>
      </x:c>
      <x:c r="L158" s="76" t="str">
        <x:f>IF(J158="","",IF(J158=0,"Paid",IF(K158=0,"Current",IF(K158&lt;=30,"1-30 Days",IF(K158&lt;=60,"31-60 Days",IF(K158&lt;=90,"61-90 Days","90+ Days"))))))</x:f>
      </x:c>
      <x:c r="M158" s="76" t="str">
        <x:f>IF(A158="","",IF(J158=0,"Paid",IF(AND(E158&lt;&gt;"",TODAY()&gt;E158),"Overdue","Open")))</x:f>
      </x:c>
      <x:c r="N158" s="13"/>
      <x:c r="O158" s="13"/>
      <x:c r="P158" s="13"/>
    </x:row>
    <x:row r="159">
      <x:c r="A159" s="13"/>
      <x:c r="B159" s="13"/>
      <x:c r="C159" s="76" t="str">
        <x:f>IF(B159="","",IFERROR(VLOOKUP(B159,'Lists &amp; COA'!$E$47:$G$145,2,FALSE),"Vendor not found"))</x:f>
      </x:c>
      <x:c r="D159" s="14"/>
      <x:c r="E159" s="14"/>
      <x:c r="F159" s="13"/>
      <x:c r="G159" s="77"/>
      <x:c r="H159" s="78" t="str">
        <x:f>IF(A159="","",SUMIFS('Vendor Payments'!$H$7:$H$506,'Vendor Payments'!$E$7:$E$506,A159))</x:f>
      </x:c>
      <x:c r="I159" s="77"/>
      <x:c r="J159" s="78" t="str">
        <x:f>IF(G159="","",MAX(0,N(G159)-N(H159)-N(I159)))</x:f>
      </x:c>
      <x:c r="K159" s="76" t="str">
        <x:f>IF(A159="","",IF(OR(J159=0,E159=""),0,MAX(0,TODAY()-E159)))</x:f>
      </x:c>
      <x:c r="L159" s="76" t="str">
        <x:f>IF(J159="","",IF(J159=0,"Paid",IF(K159=0,"Current",IF(K159&lt;=30,"1-30 Days",IF(K159&lt;=60,"31-60 Days",IF(K159&lt;=90,"61-90 Days","90+ Days"))))))</x:f>
      </x:c>
      <x:c r="M159" s="76" t="str">
        <x:f>IF(A159="","",IF(J159=0,"Paid",IF(AND(E159&lt;&gt;"",TODAY()&gt;E159),"Overdue","Open")))</x:f>
      </x:c>
      <x:c r="N159" s="13"/>
      <x:c r="O159" s="13"/>
      <x:c r="P159" s="13"/>
    </x:row>
    <x:row r="160">
      <x:c r="A160" s="13"/>
      <x:c r="B160" s="13"/>
      <x:c r="C160" s="76" t="str">
        <x:f>IF(B160="","",IFERROR(VLOOKUP(B160,'Lists &amp; COA'!$E$47:$G$145,2,FALSE),"Vendor not found"))</x:f>
      </x:c>
      <x:c r="D160" s="14"/>
      <x:c r="E160" s="14"/>
      <x:c r="F160" s="13"/>
      <x:c r="G160" s="77"/>
      <x:c r="H160" s="78" t="str">
        <x:f>IF(A160="","",SUMIFS('Vendor Payments'!$H$7:$H$506,'Vendor Payments'!$E$7:$E$506,A160))</x:f>
      </x:c>
      <x:c r="I160" s="77"/>
      <x:c r="J160" s="78" t="str">
        <x:f>IF(G160="","",MAX(0,N(G160)-N(H160)-N(I160)))</x:f>
      </x:c>
      <x:c r="K160" s="76" t="str">
        <x:f>IF(A160="","",IF(OR(J160=0,E160=""),0,MAX(0,TODAY()-E160)))</x:f>
      </x:c>
      <x:c r="L160" s="76" t="str">
        <x:f>IF(J160="","",IF(J160=0,"Paid",IF(K160=0,"Current",IF(K160&lt;=30,"1-30 Days",IF(K160&lt;=60,"31-60 Days",IF(K160&lt;=90,"61-90 Days","90+ Days"))))))</x:f>
      </x:c>
      <x:c r="M160" s="76" t="str">
        <x:f>IF(A160="","",IF(J160=0,"Paid",IF(AND(E160&lt;&gt;"",TODAY()&gt;E160),"Overdue","Open")))</x:f>
      </x:c>
      <x:c r="N160" s="13"/>
      <x:c r="O160" s="13"/>
      <x:c r="P160" s="13"/>
    </x:row>
    <x:row r="161">
      <x:c r="A161" s="13"/>
      <x:c r="B161" s="13"/>
      <x:c r="C161" s="76" t="str">
        <x:f>IF(B161="","",IFERROR(VLOOKUP(B161,'Lists &amp; COA'!$E$47:$G$145,2,FALSE),"Vendor not found"))</x:f>
      </x:c>
      <x:c r="D161" s="14"/>
      <x:c r="E161" s="14"/>
      <x:c r="F161" s="13"/>
      <x:c r="G161" s="77"/>
      <x:c r="H161" s="78" t="str">
        <x:f>IF(A161="","",SUMIFS('Vendor Payments'!$H$7:$H$506,'Vendor Payments'!$E$7:$E$506,A161))</x:f>
      </x:c>
      <x:c r="I161" s="77"/>
      <x:c r="J161" s="78" t="str">
        <x:f>IF(G161="","",MAX(0,N(G161)-N(H161)-N(I161)))</x:f>
      </x:c>
      <x:c r="K161" s="76" t="str">
        <x:f>IF(A161="","",IF(OR(J161=0,E161=""),0,MAX(0,TODAY()-E161)))</x:f>
      </x:c>
      <x:c r="L161" s="76" t="str">
        <x:f>IF(J161="","",IF(J161=0,"Paid",IF(K161=0,"Current",IF(K161&lt;=30,"1-30 Days",IF(K161&lt;=60,"31-60 Days",IF(K161&lt;=90,"61-90 Days","90+ Days"))))))</x:f>
      </x:c>
      <x:c r="M161" s="76" t="str">
        <x:f>IF(A161="","",IF(J161=0,"Paid",IF(AND(E161&lt;&gt;"",TODAY()&gt;E161),"Overdue","Open")))</x:f>
      </x:c>
      <x:c r="N161" s="13"/>
      <x:c r="O161" s="13"/>
      <x:c r="P161" s="13"/>
    </x:row>
    <x:row r="162">
      <x:c r="A162" s="13"/>
      <x:c r="B162" s="13"/>
      <x:c r="C162" s="76" t="str">
        <x:f>IF(B162="","",IFERROR(VLOOKUP(B162,'Lists &amp; COA'!$E$47:$G$145,2,FALSE),"Vendor not found"))</x:f>
      </x:c>
      <x:c r="D162" s="14"/>
      <x:c r="E162" s="14"/>
      <x:c r="F162" s="13"/>
      <x:c r="G162" s="77"/>
      <x:c r="H162" s="78" t="str">
        <x:f>IF(A162="","",SUMIFS('Vendor Payments'!$H$7:$H$506,'Vendor Payments'!$E$7:$E$506,A162))</x:f>
      </x:c>
      <x:c r="I162" s="77"/>
      <x:c r="J162" s="78" t="str">
        <x:f>IF(G162="","",MAX(0,N(G162)-N(H162)-N(I162)))</x:f>
      </x:c>
      <x:c r="K162" s="76" t="str">
        <x:f>IF(A162="","",IF(OR(J162=0,E162=""),0,MAX(0,TODAY()-E162)))</x:f>
      </x:c>
      <x:c r="L162" s="76" t="str">
        <x:f>IF(J162="","",IF(J162=0,"Paid",IF(K162=0,"Current",IF(K162&lt;=30,"1-30 Days",IF(K162&lt;=60,"31-60 Days",IF(K162&lt;=90,"61-90 Days","90+ Days"))))))</x:f>
      </x:c>
      <x:c r="M162" s="76" t="str">
        <x:f>IF(A162="","",IF(J162=0,"Paid",IF(AND(E162&lt;&gt;"",TODAY()&gt;E162),"Overdue","Open")))</x:f>
      </x:c>
      <x:c r="N162" s="13"/>
      <x:c r="O162" s="13"/>
      <x:c r="P162" s="13"/>
    </x:row>
    <x:row r="163">
      <x:c r="A163" s="13"/>
      <x:c r="B163" s="13"/>
      <x:c r="C163" s="76" t="str">
        <x:f>IF(B163="","",IFERROR(VLOOKUP(B163,'Lists &amp; COA'!$E$47:$G$145,2,FALSE),"Vendor not found"))</x:f>
      </x:c>
      <x:c r="D163" s="14"/>
      <x:c r="E163" s="14"/>
      <x:c r="F163" s="13"/>
      <x:c r="G163" s="77"/>
      <x:c r="H163" s="78" t="str">
        <x:f>IF(A163="","",SUMIFS('Vendor Payments'!$H$7:$H$506,'Vendor Payments'!$E$7:$E$506,A163))</x:f>
      </x:c>
      <x:c r="I163" s="77"/>
      <x:c r="J163" s="78" t="str">
        <x:f>IF(G163="","",MAX(0,N(G163)-N(H163)-N(I163)))</x:f>
      </x:c>
      <x:c r="K163" s="76" t="str">
        <x:f>IF(A163="","",IF(OR(J163=0,E163=""),0,MAX(0,TODAY()-E163)))</x:f>
      </x:c>
      <x:c r="L163" s="76" t="str">
        <x:f>IF(J163="","",IF(J163=0,"Paid",IF(K163=0,"Current",IF(K163&lt;=30,"1-30 Days",IF(K163&lt;=60,"31-60 Days",IF(K163&lt;=90,"61-90 Days","90+ Days"))))))</x:f>
      </x:c>
      <x:c r="M163" s="76" t="str">
        <x:f>IF(A163="","",IF(J163=0,"Paid",IF(AND(E163&lt;&gt;"",TODAY()&gt;E163),"Overdue","Open")))</x:f>
      </x:c>
      <x:c r="N163" s="13"/>
      <x:c r="O163" s="13"/>
      <x:c r="P163" s="13"/>
    </x:row>
    <x:row r="164">
      <x:c r="A164" s="13"/>
      <x:c r="B164" s="13"/>
      <x:c r="C164" s="76" t="str">
        <x:f>IF(B164="","",IFERROR(VLOOKUP(B164,'Lists &amp; COA'!$E$47:$G$145,2,FALSE),"Vendor not found"))</x:f>
      </x:c>
      <x:c r="D164" s="14"/>
      <x:c r="E164" s="14"/>
      <x:c r="F164" s="13"/>
      <x:c r="G164" s="77"/>
      <x:c r="H164" s="78" t="str">
        <x:f>IF(A164="","",SUMIFS('Vendor Payments'!$H$7:$H$506,'Vendor Payments'!$E$7:$E$506,A164))</x:f>
      </x:c>
      <x:c r="I164" s="77"/>
      <x:c r="J164" s="78" t="str">
        <x:f>IF(G164="","",MAX(0,N(G164)-N(H164)-N(I164)))</x:f>
      </x:c>
      <x:c r="K164" s="76" t="str">
        <x:f>IF(A164="","",IF(OR(J164=0,E164=""),0,MAX(0,TODAY()-E164)))</x:f>
      </x:c>
      <x:c r="L164" s="76" t="str">
        <x:f>IF(J164="","",IF(J164=0,"Paid",IF(K164=0,"Current",IF(K164&lt;=30,"1-30 Days",IF(K164&lt;=60,"31-60 Days",IF(K164&lt;=90,"61-90 Days","90+ Days"))))))</x:f>
      </x:c>
      <x:c r="M164" s="76" t="str">
        <x:f>IF(A164="","",IF(J164=0,"Paid",IF(AND(E164&lt;&gt;"",TODAY()&gt;E164),"Overdue","Open")))</x:f>
      </x:c>
      <x:c r="N164" s="13"/>
      <x:c r="O164" s="13"/>
      <x:c r="P164" s="13"/>
    </x:row>
    <x:row r="165">
      <x:c r="A165" s="13"/>
      <x:c r="B165" s="13"/>
      <x:c r="C165" s="76" t="str">
        <x:f>IF(B165="","",IFERROR(VLOOKUP(B165,'Lists &amp; COA'!$E$47:$G$145,2,FALSE),"Vendor not found"))</x:f>
      </x:c>
      <x:c r="D165" s="14"/>
      <x:c r="E165" s="14"/>
      <x:c r="F165" s="13"/>
      <x:c r="G165" s="77"/>
      <x:c r="H165" s="78" t="str">
        <x:f>IF(A165="","",SUMIFS('Vendor Payments'!$H$7:$H$506,'Vendor Payments'!$E$7:$E$506,A165))</x:f>
      </x:c>
      <x:c r="I165" s="77"/>
      <x:c r="J165" s="78" t="str">
        <x:f>IF(G165="","",MAX(0,N(G165)-N(H165)-N(I165)))</x:f>
      </x:c>
      <x:c r="K165" s="76" t="str">
        <x:f>IF(A165="","",IF(OR(J165=0,E165=""),0,MAX(0,TODAY()-E165)))</x:f>
      </x:c>
      <x:c r="L165" s="76" t="str">
        <x:f>IF(J165="","",IF(J165=0,"Paid",IF(K165=0,"Current",IF(K165&lt;=30,"1-30 Days",IF(K165&lt;=60,"31-60 Days",IF(K165&lt;=90,"61-90 Days","90+ Days"))))))</x:f>
      </x:c>
      <x:c r="M165" s="76" t="str">
        <x:f>IF(A165="","",IF(J165=0,"Paid",IF(AND(E165&lt;&gt;"",TODAY()&gt;E165),"Overdue","Open")))</x:f>
      </x:c>
      <x:c r="N165" s="13"/>
      <x:c r="O165" s="13"/>
      <x:c r="P165" s="13"/>
    </x:row>
    <x:row r="166">
      <x:c r="A166" s="13"/>
      <x:c r="B166" s="13"/>
      <x:c r="C166" s="76" t="str">
        <x:f>IF(B166="","",IFERROR(VLOOKUP(B166,'Lists &amp; COA'!$E$47:$G$145,2,FALSE),"Vendor not found"))</x:f>
      </x:c>
      <x:c r="D166" s="14"/>
      <x:c r="E166" s="14"/>
      <x:c r="F166" s="13"/>
      <x:c r="G166" s="77"/>
      <x:c r="H166" s="78" t="str">
        <x:f>IF(A166="","",SUMIFS('Vendor Payments'!$H$7:$H$506,'Vendor Payments'!$E$7:$E$506,A166))</x:f>
      </x:c>
      <x:c r="I166" s="77"/>
      <x:c r="J166" s="78" t="str">
        <x:f>IF(G166="","",MAX(0,N(G166)-N(H166)-N(I166)))</x:f>
      </x:c>
      <x:c r="K166" s="76" t="str">
        <x:f>IF(A166="","",IF(OR(J166=0,E166=""),0,MAX(0,TODAY()-E166)))</x:f>
      </x:c>
      <x:c r="L166" s="76" t="str">
        <x:f>IF(J166="","",IF(J166=0,"Paid",IF(K166=0,"Current",IF(K166&lt;=30,"1-30 Days",IF(K166&lt;=60,"31-60 Days",IF(K166&lt;=90,"61-90 Days","90+ Days"))))))</x:f>
      </x:c>
      <x:c r="M166" s="76" t="str">
        <x:f>IF(A166="","",IF(J166=0,"Paid",IF(AND(E166&lt;&gt;"",TODAY()&gt;E166),"Overdue","Open")))</x:f>
      </x:c>
      <x:c r="N166" s="13"/>
      <x:c r="O166" s="13"/>
      <x:c r="P166" s="13"/>
    </x:row>
    <x:row r="167">
      <x:c r="A167" s="13"/>
      <x:c r="B167" s="13"/>
      <x:c r="C167" s="76" t="str">
        <x:f>IF(B167="","",IFERROR(VLOOKUP(B167,'Lists &amp; COA'!$E$47:$G$145,2,FALSE),"Vendor not found"))</x:f>
      </x:c>
      <x:c r="D167" s="14"/>
      <x:c r="E167" s="14"/>
      <x:c r="F167" s="13"/>
      <x:c r="G167" s="77"/>
      <x:c r="H167" s="78" t="str">
        <x:f>IF(A167="","",SUMIFS('Vendor Payments'!$H$7:$H$506,'Vendor Payments'!$E$7:$E$506,A167))</x:f>
      </x:c>
      <x:c r="I167" s="77"/>
      <x:c r="J167" s="78" t="str">
        <x:f>IF(G167="","",MAX(0,N(G167)-N(H167)-N(I167)))</x:f>
      </x:c>
      <x:c r="K167" s="76" t="str">
        <x:f>IF(A167="","",IF(OR(J167=0,E167=""),0,MAX(0,TODAY()-E167)))</x:f>
      </x:c>
      <x:c r="L167" s="76" t="str">
        <x:f>IF(J167="","",IF(J167=0,"Paid",IF(K167=0,"Current",IF(K167&lt;=30,"1-30 Days",IF(K167&lt;=60,"31-60 Days",IF(K167&lt;=90,"61-90 Days","90+ Days"))))))</x:f>
      </x:c>
      <x:c r="M167" s="76" t="str">
        <x:f>IF(A167="","",IF(J167=0,"Paid",IF(AND(E167&lt;&gt;"",TODAY()&gt;E167),"Overdue","Open")))</x:f>
      </x:c>
      <x:c r="N167" s="13"/>
      <x:c r="O167" s="13"/>
      <x:c r="P167" s="13"/>
    </x:row>
    <x:row r="168">
      <x:c r="A168" s="13"/>
      <x:c r="B168" s="13"/>
      <x:c r="C168" s="76" t="str">
        <x:f>IF(B168="","",IFERROR(VLOOKUP(B168,'Lists &amp; COA'!$E$47:$G$145,2,FALSE),"Vendor not found"))</x:f>
      </x:c>
      <x:c r="D168" s="14"/>
      <x:c r="E168" s="14"/>
      <x:c r="F168" s="13"/>
      <x:c r="G168" s="77"/>
      <x:c r="H168" s="78" t="str">
        <x:f>IF(A168="","",SUMIFS('Vendor Payments'!$H$7:$H$506,'Vendor Payments'!$E$7:$E$506,A168))</x:f>
      </x:c>
      <x:c r="I168" s="77"/>
      <x:c r="J168" s="78" t="str">
        <x:f>IF(G168="","",MAX(0,N(G168)-N(H168)-N(I168)))</x:f>
      </x:c>
      <x:c r="K168" s="76" t="str">
        <x:f>IF(A168="","",IF(OR(J168=0,E168=""),0,MAX(0,TODAY()-E168)))</x:f>
      </x:c>
      <x:c r="L168" s="76" t="str">
        <x:f>IF(J168="","",IF(J168=0,"Paid",IF(K168=0,"Current",IF(K168&lt;=30,"1-30 Days",IF(K168&lt;=60,"31-60 Days",IF(K168&lt;=90,"61-90 Days","90+ Days"))))))</x:f>
      </x:c>
      <x:c r="M168" s="76" t="str">
        <x:f>IF(A168="","",IF(J168=0,"Paid",IF(AND(E168&lt;&gt;"",TODAY()&gt;E168),"Overdue","Open")))</x:f>
      </x:c>
      <x:c r="N168" s="13"/>
      <x:c r="O168" s="13"/>
      <x:c r="P168" s="13"/>
    </x:row>
    <x:row r="169">
      <x:c r="A169" s="13"/>
      <x:c r="B169" s="13"/>
      <x:c r="C169" s="76" t="str">
        <x:f>IF(B169="","",IFERROR(VLOOKUP(B169,'Lists &amp; COA'!$E$47:$G$145,2,FALSE),"Vendor not found"))</x:f>
      </x:c>
      <x:c r="D169" s="14"/>
      <x:c r="E169" s="14"/>
      <x:c r="F169" s="13"/>
      <x:c r="G169" s="77"/>
      <x:c r="H169" s="78" t="str">
        <x:f>IF(A169="","",SUMIFS('Vendor Payments'!$H$7:$H$506,'Vendor Payments'!$E$7:$E$506,A169))</x:f>
      </x:c>
      <x:c r="I169" s="77"/>
      <x:c r="J169" s="78" t="str">
        <x:f>IF(G169="","",MAX(0,N(G169)-N(H169)-N(I169)))</x:f>
      </x:c>
      <x:c r="K169" s="76" t="str">
        <x:f>IF(A169="","",IF(OR(J169=0,E169=""),0,MAX(0,TODAY()-E169)))</x:f>
      </x:c>
      <x:c r="L169" s="76" t="str">
        <x:f>IF(J169="","",IF(J169=0,"Paid",IF(K169=0,"Current",IF(K169&lt;=30,"1-30 Days",IF(K169&lt;=60,"31-60 Days",IF(K169&lt;=90,"61-90 Days","90+ Days"))))))</x:f>
      </x:c>
      <x:c r="M169" s="76" t="str">
        <x:f>IF(A169="","",IF(J169=0,"Paid",IF(AND(E169&lt;&gt;"",TODAY()&gt;E169),"Overdue","Open")))</x:f>
      </x:c>
      <x:c r="N169" s="13"/>
      <x:c r="O169" s="13"/>
      <x:c r="P169" s="13"/>
    </x:row>
    <x:row r="170">
      <x:c r="A170" s="13"/>
      <x:c r="B170" s="13"/>
      <x:c r="C170" s="76" t="str">
        <x:f>IF(B170="","",IFERROR(VLOOKUP(B170,'Lists &amp; COA'!$E$47:$G$145,2,FALSE),"Vendor not found"))</x:f>
      </x:c>
      <x:c r="D170" s="14"/>
      <x:c r="E170" s="14"/>
      <x:c r="F170" s="13"/>
      <x:c r="G170" s="77"/>
      <x:c r="H170" s="78" t="str">
        <x:f>IF(A170="","",SUMIFS('Vendor Payments'!$H$7:$H$506,'Vendor Payments'!$E$7:$E$506,A170))</x:f>
      </x:c>
      <x:c r="I170" s="77"/>
      <x:c r="J170" s="78" t="str">
        <x:f>IF(G170="","",MAX(0,N(G170)-N(H170)-N(I170)))</x:f>
      </x:c>
      <x:c r="K170" s="76" t="str">
        <x:f>IF(A170="","",IF(OR(J170=0,E170=""),0,MAX(0,TODAY()-E170)))</x:f>
      </x:c>
      <x:c r="L170" s="76" t="str">
        <x:f>IF(J170="","",IF(J170=0,"Paid",IF(K170=0,"Current",IF(K170&lt;=30,"1-30 Days",IF(K170&lt;=60,"31-60 Days",IF(K170&lt;=90,"61-90 Days","90+ Days"))))))</x:f>
      </x:c>
      <x:c r="M170" s="76" t="str">
        <x:f>IF(A170="","",IF(J170=0,"Paid",IF(AND(E170&lt;&gt;"",TODAY()&gt;E170),"Overdue","Open")))</x:f>
      </x:c>
      <x:c r="N170" s="13"/>
      <x:c r="O170" s="13"/>
      <x:c r="P170" s="13"/>
    </x:row>
    <x:row r="171">
      <x:c r="A171" s="13"/>
      <x:c r="B171" s="13"/>
      <x:c r="C171" s="76" t="str">
        <x:f>IF(B171="","",IFERROR(VLOOKUP(B171,'Lists &amp; COA'!$E$47:$G$145,2,FALSE),"Vendor not found"))</x:f>
      </x:c>
      <x:c r="D171" s="14"/>
      <x:c r="E171" s="14"/>
      <x:c r="F171" s="13"/>
      <x:c r="G171" s="77"/>
      <x:c r="H171" s="78" t="str">
        <x:f>IF(A171="","",SUMIFS('Vendor Payments'!$H$7:$H$506,'Vendor Payments'!$E$7:$E$506,A171))</x:f>
      </x:c>
      <x:c r="I171" s="77"/>
      <x:c r="J171" s="78" t="str">
        <x:f>IF(G171="","",MAX(0,N(G171)-N(H171)-N(I171)))</x:f>
      </x:c>
      <x:c r="K171" s="76" t="str">
        <x:f>IF(A171="","",IF(OR(J171=0,E171=""),0,MAX(0,TODAY()-E171)))</x:f>
      </x:c>
      <x:c r="L171" s="76" t="str">
        <x:f>IF(J171="","",IF(J171=0,"Paid",IF(K171=0,"Current",IF(K171&lt;=30,"1-30 Days",IF(K171&lt;=60,"31-60 Days",IF(K171&lt;=90,"61-90 Days","90+ Days"))))))</x:f>
      </x:c>
      <x:c r="M171" s="76" t="str">
        <x:f>IF(A171="","",IF(J171=0,"Paid",IF(AND(E171&lt;&gt;"",TODAY()&gt;E171),"Overdue","Open")))</x:f>
      </x:c>
      <x:c r="N171" s="13"/>
      <x:c r="O171" s="13"/>
      <x:c r="P171" s="13"/>
    </x:row>
    <x:row r="172">
      <x:c r="A172" s="13"/>
      <x:c r="B172" s="13"/>
      <x:c r="C172" s="76" t="str">
        <x:f>IF(B172="","",IFERROR(VLOOKUP(B172,'Lists &amp; COA'!$E$47:$G$145,2,FALSE),"Vendor not found"))</x:f>
      </x:c>
      <x:c r="D172" s="14"/>
      <x:c r="E172" s="14"/>
      <x:c r="F172" s="13"/>
      <x:c r="G172" s="77"/>
      <x:c r="H172" s="78" t="str">
        <x:f>IF(A172="","",SUMIFS('Vendor Payments'!$H$7:$H$506,'Vendor Payments'!$E$7:$E$506,A172))</x:f>
      </x:c>
      <x:c r="I172" s="77"/>
      <x:c r="J172" s="78" t="str">
        <x:f>IF(G172="","",MAX(0,N(G172)-N(H172)-N(I172)))</x:f>
      </x:c>
      <x:c r="K172" s="76" t="str">
        <x:f>IF(A172="","",IF(OR(J172=0,E172=""),0,MAX(0,TODAY()-E172)))</x:f>
      </x:c>
      <x:c r="L172" s="76" t="str">
        <x:f>IF(J172="","",IF(J172=0,"Paid",IF(K172=0,"Current",IF(K172&lt;=30,"1-30 Days",IF(K172&lt;=60,"31-60 Days",IF(K172&lt;=90,"61-90 Days","90+ Days"))))))</x:f>
      </x:c>
      <x:c r="M172" s="76" t="str">
        <x:f>IF(A172="","",IF(J172=0,"Paid",IF(AND(E172&lt;&gt;"",TODAY()&gt;E172),"Overdue","Open")))</x:f>
      </x:c>
      <x:c r="N172" s="13"/>
      <x:c r="O172" s="13"/>
      <x:c r="P172" s="13"/>
    </x:row>
    <x:row r="173">
      <x:c r="A173" s="13"/>
      <x:c r="B173" s="13"/>
      <x:c r="C173" s="76" t="str">
        <x:f>IF(B173="","",IFERROR(VLOOKUP(B173,'Lists &amp; COA'!$E$47:$G$145,2,FALSE),"Vendor not found"))</x:f>
      </x:c>
      <x:c r="D173" s="14"/>
      <x:c r="E173" s="14"/>
      <x:c r="F173" s="13"/>
      <x:c r="G173" s="77"/>
      <x:c r="H173" s="78" t="str">
        <x:f>IF(A173="","",SUMIFS('Vendor Payments'!$H$7:$H$506,'Vendor Payments'!$E$7:$E$506,A173))</x:f>
      </x:c>
      <x:c r="I173" s="77"/>
      <x:c r="J173" s="78" t="str">
        <x:f>IF(G173="","",MAX(0,N(G173)-N(H173)-N(I173)))</x:f>
      </x:c>
      <x:c r="K173" s="76" t="str">
        <x:f>IF(A173="","",IF(OR(J173=0,E173=""),0,MAX(0,TODAY()-E173)))</x:f>
      </x:c>
      <x:c r="L173" s="76" t="str">
        <x:f>IF(J173="","",IF(J173=0,"Paid",IF(K173=0,"Current",IF(K173&lt;=30,"1-30 Days",IF(K173&lt;=60,"31-60 Days",IF(K173&lt;=90,"61-90 Days","90+ Days"))))))</x:f>
      </x:c>
      <x:c r="M173" s="76" t="str">
        <x:f>IF(A173="","",IF(J173=0,"Paid",IF(AND(E173&lt;&gt;"",TODAY()&gt;E173),"Overdue","Open")))</x:f>
      </x:c>
      <x:c r="N173" s="13"/>
      <x:c r="O173" s="13"/>
      <x:c r="P173" s="13"/>
    </x:row>
    <x:row r="174">
      <x:c r="A174" s="13"/>
      <x:c r="B174" s="13"/>
      <x:c r="C174" s="76" t="str">
        <x:f>IF(B174="","",IFERROR(VLOOKUP(B174,'Lists &amp; COA'!$E$47:$G$145,2,FALSE),"Vendor not found"))</x:f>
      </x:c>
      <x:c r="D174" s="14"/>
      <x:c r="E174" s="14"/>
      <x:c r="F174" s="13"/>
      <x:c r="G174" s="77"/>
      <x:c r="H174" s="78" t="str">
        <x:f>IF(A174="","",SUMIFS('Vendor Payments'!$H$7:$H$506,'Vendor Payments'!$E$7:$E$506,A174))</x:f>
      </x:c>
      <x:c r="I174" s="77"/>
      <x:c r="J174" s="78" t="str">
        <x:f>IF(G174="","",MAX(0,N(G174)-N(H174)-N(I174)))</x:f>
      </x:c>
      <x:c r="K174" s="76" t="str">
        <x:f>IF(A174="","",IF(OR(J174=0,E174=""),0,MAX(0,TODAY()-E174)))</x:f>
      </x:c>
      <x:c r="L174" s="76" t="str">
        <x:f>IF(J174="","",IF(J174=0,"Paid",IF(K174=0,"Current",IF(K174&lt;=30,"1-30 Days",IF(K174&lt;=60,"31-60 Days",IF(K174&lt;=90,"61-90 Days","90+ Days"))))))</x:f>
      </x:c>
      <x:c r="M174" s="76" t="str">
        <x:f>IF(A174="","",IF(J174=0,"Paid",IF(AND(E174&lt;&gt;"",TODAY()&gt;E174),"Overdue","Open")))</x:f>
      </x:c>
      <x:c r="N174" s="13"/>
      <x:c r="O174" s="13"/>
      <x:c r="P174" s="13"/>
    </x:row>
    <x:row r="175">
      <x:c r="A175" s="13"/>
      <x:c r="B175" s="13"/>
      <x:c r="C175" s="76" t="str">
        <x:f>IF(B175="","",IFERROR(VLOOKUP(B175,'Lists &amp; COA'!$E$47:$G$145,2,FALSE),"Vendor not found"))</x:f>
      </x:c>
      <x:c r="D175" s="14"/>
      <x:c r="E175" s="14"/>
      <x:c r="F175" s="13"/>
      <x:c r="G175" s="77"/>
      <x:c r="H175" s="78" t="str">
        <x:f>IF(A175="","",SUMIFS('Vendor Payments'!$H$7:$H$506,'Vendor Payments'!$E$7:$E$506,A175))</x:f>
      </x:c>
      <x:c r="I175" s="77"/>
      <x:c r="J175" s="78" t="str">
        <x:f>IF(G175="","",MAX(0,N(G175)-N(H175)-N(I175)))</x:f>
      </x:c>
      <x:c r="K175" s="76" t="str">
        <x:f>IF(A175="","",IF(OR(J175=0,E175=""),0,MAX(0,TODAY()-E175)))</x:f>
      </x:c>
      <x:c r="L175" s="76" t="str">
        <x:f>IF(J175="","",IF(J175=0,"Paid",IF(K175=0,"Current",IF(K175&lt;=30,"1-30 Days",IF(K175&lt;=60,"31-60 Days",IF(K175&lt;=90,"61-90 Days","90+ Days"))))))</x:f>
      </x:c>
      <x:c r="M175" s="76" t="str">
        <x:f>IF(A175="","",IF(J175=0,"Paid",IF(AND(E175&lt;&gt;"",TODAY()&gt;E175),"Overdue","Open")))</x:f>
      </x:c>
      <x:c r="N175" s="13"/>
      <x:c r="O175" s="13"/>
      <x:c r="P175" s="13"/>
    </x:row>
    <x:row r="176">
      <x:c r="A176" s="13"/>
      <x:c r="B176" s="13"/>
      <x:c r="C176" s="76" t="str">
        <x:f>IF(B176="","",IFERROR(VLOOKUP(B176,'Lists &amp; COA'!$E$47:$G$145,2,FALSE),"Vendor not found"))</x:f>
      </x:c>
      <x:c r="D176" s="14"/>
      <x:c r="E176" s="14"/>
      <x:c r="F176" s="13"/>
      <x:c r="G176" s="77"/>
      <x:c r="H176" s="78" t="str">
        <x:f>IF(A176="","",SUMIFS('Vendor Payments'!$H$7:$H$506,'Vendor Payments'!$E$7:$E$506,A176))</x:f>
      </x:c>
      <x:c r="I176" s="77"/>
      <x:c r="J176" s="78" t="str">
        <x:f>IF(G176="","",MAX(0,N(G176)-N(H176)-N(I176)))</x:f>
      </x:c>
      <x:c r="K176" s="76" t="str">
        <x:f>IF(A176="","",IF(OR(J176=0,E176=""),0,MAX(0,TODAY()-E176)))</x:f>
      </x:c>
      <x:c r="L176" s="76" t="str">
        <x:f>IF(J176="","",IF(J176=0,"Paid",IF(K176=0,"Current",IF(K176&lt;=30,"1-30 Days",IF(K176&lt;=60,"31-60 Days",IF(K176&lt;=90,"61-90 Days","90+ Days"))))))</x:f>
      </x:c>
      <x:c r="M176" s="76" t="str">
        <x:f>IF(A176="","",IF(J176=0,"Paid",IF(AND(E176&lt;&gt;"",TODAY()&gt;E176),"Overdue","Open")))</x:f>
      </x:c>
      <x:c r="N176" s="13"/>
      <x:c r="O176" s="13"/>
      <x:c r="P176" s="13"/>
    </x:row>
    <x:row r="177">
      <x:c r="A177" s="13"/>
      <x:c r="B177" s="13"/>
      <x:c r="C177" s="76" t="str">
        <x:f>IF(B177="","",IFERROR(VLOOKUP(B177,'Lists &amp; COA'!$E$47:$G$145,2,FALSE),"Vendor not found"))</x:f>
      </x:c>
      <x:c r="D177" s="14"/>
      <x:c r="E177" s="14"/>
      <x:c r="F177" s="13"/>
      <x:c r="G177" s="77"/>
      <x:c r="H177" s="78" t="str">
        <x:f>IF(A177="","",SUMIFS('Vendor Payments'!$H$7:$H$506,'Vendor Payments'!$E$7:$E$506,A177))</x:f>
      </x:c>
      <x:c r="I177" s="77"/>
      <x:c r="J177" s="78" t="str">
        <x:f>IF(G177="","",MAX(0,N(G177)-N(H177)-N(I177)))</x:f>
      </x:c>
      <x:c r="K177" s="76" t="str">
        <x:f>IF(A177="","",IF(OR(J177=0,E177=""),0,MAX(0,TODAY()-E177)))</x:f>
      </x:c>
      <x:c r="L177" s="76" t="str">
        <x:f>IF(J177="","",IF(J177=0,"Paid",IF(K177=0,"Current",IF(K177&lt;=30,"1-30 Days",IF(K177&lt;=60,"31-60 Days",IF(K177&lt;=90,"61-90 Days","90+ Days"))))))</x:f>
      </x:c>
      <x:c r="M177" s="76" t="str">
        <x:f>IF(A177="","",IF(J177=0,"Paid",IF(AND(E177&lt;&gt;"",TODAY()&gt;E177),"Overdue","Open")))</x:f>
      </x:c>
      <x:c r="N177" s="13"/>
      <x:c r="O177" s="13"/>
      <x:c r="P177" s="13"/>
    </x:row>
    <x:row r="178">
      <x:c r="A178" s="13"/>
      <x:c r="B178" s="13"/>
      <x:c r="C178" s="76" t="str">
        <x:f>IF(B178="","",IFERROR(VLOOKUP(B178,'Lists &amp; COA'!$E$47:$G$145,2,FALSE),"Vendor not found"))</x:f>
      </x:c>
      <x:c r="D178" s="14"/>
      <x:c r="E178" s="14"/>
      <x:c r="F178" s="13"/>
      <x:c r="G178" s="77"/>
      <x:c r="H178" s="78" t="str">
        <x:f>IF(A178="","",SUMIFS('Vendor Payments'!$H$7:$H$506,'Vendor Payments'!$E$7:$E$506,A178))</x:f>
      </x:c>
      <x:c r="I178" s="77"/>
      <x:c r="J178" s="78" t="str">
        <x:f>IF(G178="","",MAX(0,N(G178)-N(H178)-N(I178)))</x:f>
      </x:c>
      <x:c r="K178" s="76" t="str">
        <x:f>IF(A178="","",IF(OR(J178=0,E178=""),0,MAX(0,TODAY()-E178)))</x:f>
      </x:c>
      <x:c r="L178" s="76" t="str">
        <x:f>IF(J178="","",IF(J178=0,"Paid",IF(K178=0,"Current",IF(K178&lt;=30,"1-30 Days",IF(K178&lt;=60,"31-60 Days",IF(K178&lt;=90,"61-90 Days","90+ Days"))))))</x:f>
      </x:c>
      <x:c r="M178" s="76" t="str">
        <x:f>IF(A178="","",IF(J178=0,"Paid",IF(AND(E178&lt;&gt;"",TODAY()&gt;E178),"Overdue","Open")))</x:f>
      </x:c>
      <x:c r="N178" s="13"/>
      <x:c r="O178" s="13"/>
      <x:c r="P178" s="13"/>
    </x:row>
    <x:row r="179">
      <x:c r="A179" s="13"/>
      <x:c r="B179" s="13"/>
      <x:c r="C179" s="76" t="str">
        <x:f>IF(B179="","",IFERROR(VLOOKUP(B179,'Lists &amp; COA'!$E$47:$G$145,2,FALSE),"Vendor not found"))</x:f>
      </x:c>
      <x:c r="D179" s="14"/>
      <x:c r="E179" s="14"/>
      <x:c r="F179" s="13"/>
      <x:c r="G179" s="77"/>
      <x:c r="H179" s="78" t="str">
        <x:f>IF(A179="","",SUMIFS('Vendor Payments'!$H$7:$H$506,'Vendor Payments'!$E$7:$E$506,A179))</x:f>
      </x:c>
      <x:c r="I179" s="77"/>
      <x:c r="J179" s="78" t="str">
        <x:f>IF(G179="","",MAX(0,N(G179)-N(H179)-N(I179)))</x:f>
      </x:c>
      <x:c r="K179" s="76" t="str">
        <x:f>IF(A179="","",IF(OR(J179=0,E179=""),0,MAX(0,TODAY()-E179)))</x:f>
      </x:c>
      <x:c r="L179" s="76" t="str">
        <x:f>IF(J179="","",IF(J179=0,"Paid",IF(K179=0,"Current",IF(K179&lt;=30,"1-30 Days",IF(K179&lt;=60,"31-60 Days",IF(K179&lt;=90,"61-90 Days","90+ Days"))))))</x:f>
      </x:c>
      <x:c r="M179" s="76" t="str">
        <x:f>IF(A179="","",IF(J179=0,"Paid",IF(AND(E179&lt;&gt;"",TODAY()&gt;E179),"Overdue","Open")))</x:f>
      </x:c>
      <x:c r="N179" s="13"/>
      <x:c r="O179" s="13"/>
      <x:c r="P179" s="13"/>
    </x:row>
    <x:row r="180">
      <x:c r="A180" s="13"/>
      <x:c r="B180" s="13"/>
      <x:c r="C180" s="76" t="str">
        <x:f>IF(B180="","",IFERROR(VLOOKUP(B180,'Lists &amp; COA'!$E$47:$G$145,2,FALSE),"Vendor not found"))</x:f>
      </x:c>
      <x:c r="D180" s="14"/>
      <x:c r="E180" s="14"/>
      <x:c r="F180" s="13"/>
      <x:c r="G180" s="77"/>
      <x:c r="H180" s="78" t="str">
        <x:f>IF(A180="","",SUMIFS('Vendor Payments'!$H$7:$H$506,'Vendor Payments'!$E$7:$E$506,A180))</x:f>
      </x:c>
      <x:c r="I180" s="77"/>
      <x:c r="J180" s="78" t="str">
        <x:f>IF(G180="","",MAX(0,N(G180)-N(H180)-N(I180)))</x:f>
      </x:c>
      <x:c r="K180" s="76" t="str">
        <x:f>IF(A180="","",IF(OR(J180=0,E180=""),0,MAX(0,TODAY()-E180)))</x:f>
      </x:c>
      <x:c r="L180" s="76" t="str">
        <x:f>IF(J180="","",IF(J180=0,"Paid",IF(K180=0,"Current",IF(K180&lt;=30,"1-30 Days",IF(K180&lt;=60,"31-60 Days",IF(K180&lt;=90,"61-90 Days","90+ Days"))))))</x:f>
      </x:c>
      <x:c r="M180" s="76" t="str">
        <x:f>IF(A180="","",IF(J180=0,"Paid",IF(AND(E180&lt;&gt;"",TODAY()&gt;E180),"Overdue","Open")))</x:f>
      </x:c>
      <x:c r="N180" s="13"/>
      <x:c r="O180" s="13"/>
      <x:c r="P180" s="13"/>
    </x:row>
    <x:row r="181">
      <x:c r="A181" s="13"/>
      <x:c r="B181" s="13"/>
      <x:c r="C181" s="76" t="str">
        <x:f>IF(B181="","",IFERROR(VLOOKUP(B181,'Lists &amp; COA'!$E$47:$G$145,2,FALSE),"Vendor not found"))</x:f>
      </x:c>
      <x:c r="D181" s="14"/>
      <x:c r="E181" s="14"/>
      <x:c r="F181" s="13"/>
      <x:c r="G181" s="77"/>
      <x:c r="H181" s="78" t="str">
        <x:f>IF(A181="","",SUMIFS('Vendor Payments'!$H$7:$H$506,'Vendor Payments'!$E$7:$E$506,A181))</x:f>
      </x:c>
      <x:c r="I181" s="77"/>
      <x:c r="J181" s="78" t="str">
        <x:f>IF(G181="","",MAX(0,N(G181)-N(H181)-N(I181)))</x:f>
      </x:c>
      <x:c r="K181" s="76" t="str">
        <x:f>IF(A181="","",IF(OR(J181=0,E181=""),0,MAX(0,TODAY()-E181)))</x:f>
      </x:c>
      <x:c r="L181" s="76" t="str">
        <x:f>IF(J181="","",IF(J181=0,"Paid",IF(K181=0,"Current",IF(K181&lt;=30,"1-30 Days",IF(K181&lt;=60,"31-60 Days",IF(K181&lt;=90,"61-90 Days","90+ Days"))))))</x:f>
      </x:c>
      <x:c r="M181" s="76" t="str">
        <x:f>IF(A181="","",IF(J181=0,"Paid",IF(AND(E181&lt;&gt;"",TODAY()&gt;E181),"Overdue","Open")))</x:f>
      </x:c>
      <x:c r="N181" s="13"/>
      <x:c r="O181" s="13"/>
      <x:c r="P181" s="13"/>
    </x:row>
    <x:row r="182">
      <x:c r="A182" s="13"/>
      <x:c r="B182" s="13"/>
      <x:c r="C182" s="76" t="str">
        <x:f>IF(B182="","",IFERROR(VLOOKUP(B182,'Lists &amp; COA'!$E$47:$G$145,2,FALSE),"Vendor not found"))</x:f>
      </x:c>
      <x:c r="D182" s="14"/>
      <x:c r="E182" s="14"/>
      <x:c r="F182" s="13"/>
      <x:c r="G182" s="77"/>
      <x:c r="H182" s="78" t="str">
        <x:f>IF(A182="","",SUMIFS('Vendor Payments'!$H$7:$H$506,'Vendor Payments'!$E$7:$E$506,A182))</x:f>
      </x:c>
      <x:c r="I182" s="77"/>
      <x:c r="J182" s="78" t="str">
        <x:f>IF(G182="","",MAX(0,N(G182)-N(H182)-N(I182)))</x:f>
      </x:c>
      <x:c r="K182" s="76" t="str">
        <x:f>IF(A182="","",IF(OR(J182=0,E182=""),0,MAX(0,TODAY()-E182)))</x:f>
      </x:c>
      <x:c r="L182" s="76" t="str">
        <x:f>IF(J182="","",IF(J182=0,"Paid",IF(K182=0,"Current",IF(K182&lt;=30,"1-30 Days",IF(K182&lt;=60,"31-60 Days",IF(K182&lt;=90,"61-90 Days","90+ Days"))))))</x:f>
      </x:c>
      <x:c r="M182" s="76" t="str">
        <x:f>IF(A182="","",IF(J182=0,"Paid",IF(AND(E182&lt;&gt;"",TODAY()&gt;E182),"Overdue","Open")))</x:f>
      </x:c>
      <x:c r="N182" s="13"/>
      <x:c r="O182" s="13"/>
      <x:c r="P182" s="13"/>
    </x:row>
    <x:row r="183">
      <x:c r="A183" s="13"/>
      <x:c r="B183" s="13"/>
      <x:c r="C183" s="76" t="str">
        <x:f>IF(B183="","",IFERROR(VLOOKUP(B183,'Lists &amp; COA'!$E$47:$G$145,2,FALSE),"Vendor not found"))</x:f>
      </x:c>
      <x:c r="D183" s="14"/>
      <x:c r="E183" s="14"/>
      <x:c r="F183" s="13"/>
      <x:c r="G183" s="77"/>
      <x:c r="H183" s="78" t="str">
        <x:f>IF(A183="","",SUMIFS('Vendor Payments'!$H$7:$H$506,'Vendor Payments'!$E$7:$E$506,A183))</x:f>
      </x:c>
      <x:c r="I183" s="77"/>
      <x:c r="J183" s="78" t="str">
        <x:f>IF(G183="","",MAX(0,N(G183)-N(H183)-N(I183)))</x:f>
      </x:c>
      <x:c r="K183" s="76" t="str">
        <x:f>IF(A183="","",IF(OR(J183=0,E183=""),0,MAX(0,TODAY()-E183)))</x:f>
      </x:c>
      <x:c r="L183" s="76" t="str">
        <x:f>IF(J183="","",IF(J183=0,"Paid",IF(K183=0,"Current",IF(K183&lt;=30,"1-30 Days",IF(K183&lt;=60,"31-60 Days",IF(K183&lt;=90,"61-90 Days","90+ Days"))))))</x:f>
      </x:c>
      <x:c r="M183" s="76" t="str">
        <x:f>IF(A183="","",IF(J183=0,"Paid",IF(AND(E183&lt;&gt;"",TODAY()&gt;E183),"Overdue","Open")))</x:f>
      </x:c>
      <x:c r="N183" s="13"/>
      <x:c r="O183" s="13"/>
      <x:c r="P183" s="13"/>
    </x:row>
    <x:row r="184">
      <x:c r="A184" s="13"/>
      <x:c r="B184" s="13"/>
      <x:c r="C184" s="76" t="str">
        <x:f>IF(B184="","",IFERROR(VLOOKUP(B184,'Lists &amp; COA'!$E$47:$G$145,2,FALSE),"Vendor not found"))</x:f>
      </x:c>
      <x:c r="D184" s="14"/>
      <x:c r="E184" s="14"/>
      <x:c r="F184" s="13"/>
      <x:c r="G184" s="77"/>
      <x:c r="H184" s="78" t="str">
        <x:f>IF(A184="","",SUMIFS('Vendor Payments'!$H$7:$H$506,'Vendor Payments'!$E$7:$E$506,A184))</x:f>
      </x:c>
      <x:c r="I184" s="77"/>
      <x:c r="J184" s="78" t="str">
        <x:f>IF(G184="","",MAX(0,N(G184)-N(H184)-N(I184)))</x:f>
      </x:c>
      <x:c r="K184" s="76" t="str">
        <x:f>IF(A184="","",IF(OR(J184=0,E184=""),0,MAX(0,TODAY()-E184)))</x:f>
      </x:c>
      <x:c r="L184" s="76" t="str">
        <x:f>IF(J184="","",IF(J184=0,"Paid",IF(K184=0,"Current",IF(K184&lt;=30,"1-30 Days",IF(K184&lt;=60,"31-60 Days",IF(K184&lt;=90,"61-90 Days","90+ Days"))))))</x:f>
      </x:c>
      <x:c r="M184" s="76" t="str">
        <x:f>IF(A184="","",IF(J184=0,"Paid",IF(AND(E184&lt;&gt;"",TODAY()&gt;E184),"Overdue","Open")))</x:f>
      </x:c>
      <x:c r="N184" s="13"/>
      <x:c r="O184" s="13"/>
      <x:c r="P184" s="13"/>
    </x:row>
    <x:row r="185">
      <x:c r="A185" s="13"/>
      <x:c r="B185" s="13"/>
      <x:c r="C185" s="76" t="str">
        <x:f>IF(B185="","",IFERROR(VLOOKUP(B185,'Lists &amp; COA'!$E$47:$G$145,2,FALSE),"Vendor not found"))</x:f>
      </x:c>
      <x:c r="D185" s="14"/>
      <x:c r="E185" s="14"/>
      <x:c r="F185" s="13"/>
      <x:c r="G185" s="77"/>
      <x:c r="H185" s="78" t="str">
        <x:f>IF(A185="","",SUMIFS('Vendor Payments'!$H$7:$H$506,'Vendor Payments'!$E$7:$E$506,A185))</x:f>
      </x:c>
      <x:c r="I185" s="77"/>
      <x:c r="J185" s="78" t="str">
        <x:f>IF(G185="","",MAX(0,N(G185)-N(H185)-N(I185)))</x:f>
      </x:c>
      <x:c r="K185" s="76" t="str">
        <x:f>IF(A185="","",IF(OR(J185=0,E185=""),0,MAX(0,TODAY()-E185)))</x:f>
      </x:c>
      <x:c r="L185" s="76" t="str">
        <x:f>IF(J185="","",IF(J185=0,"Paid",IF(K185=0,"Current",IF(K185&lt;=30,"1-30 Days",IF(K185&lt;=60,"31-60 Days",IF(K185&lt;=90,"61-90 Days","90+ Days"))))))</x:f>
      </x:c>
      <x:c r="M185" s="76" t="str">
        <x:f>IF(A185="","",IF(J185=0,"Paid",IF(AND(E185&lt;&gt;"",TODAY()&gt;E185),"Overdue","Open")))</x:f>
      </x:c>
      <x:c r="N185" s="13"/>
      <x:c r="O185" s="13"/>
      <x:c r="P185" s="13"/>
    </x:row>
    <x:row r="186">
      <x:c r="A186" s="13"/>
      <x:c r="B186" s="13"/>
      <x:c r="C186" s="76" t="str">
        <x:f>IF(B186="","",IFERROR(VLOOKUP(B186,'Lists &amp; COA'!$E$47:$G$145,2,FALSE),"Vendor not found"))</x:f>
      </x:c>
      <x:c r="D186" s="14"/>
      <x:c r="E186" s="14"/>
      <x:c r="F186" s="13"/>
      <x:c r="G186" s="77"/>
      <x:c r="H186" s="78" t="str">
        <x:f>IF(A186="","",SUMIFS('Vendor Payments'!$H$7:$H$506,'Vendor Payments'!$E$7:$E$506,A186))</x:f>
      </x:c>
      <x:c r="I186" s="77"/>
      <x:c r="J186" s="78" t="str">
        <x:f>IF(G186="","",MAX(0,N(G186)-N(H186)-N(I186)))</x:f>
      </x:c>
      <x:c r="K186" s="76" t="str">
        <x:f>IF(A186="","",IF(OR(J186=0,E186=""),0,MAX(0,TODAY()-E186)))</x:f>
      </x:c>
      <x:c r="L186" s="76" t="str">
        <x:f>IF(J186="","",IF(J186=0,"Paid",IF(K186=0,"Current",IF(K186&lt;=30,"1-30 Days",IF(K186&lt;=60,"31-60 Days",IF(K186&lt;=90,"61-90 Days","90+ Days"))))))</x:f>
      </x:c>
      <x:c r="M186" s="76" t="str">
        <x:f>IF(A186="","",IF(J186=0,"Paid",IF(AND(E186&lt;&gt;"",TODAY()&gt;E186),"Overdue","Open")))</x:f>
      </x:c>
      <x:c r="N186" s="13"/>
      <x:c r="O186" s="13"/>
      <x:c r="P186" s="13"/>
    </x:row>
    <x:row r="187">
      <x:c r="A187" s="13"/>
      <x:c r="B187" s="13"/>
      <x:c r="C187" s="76" t="str">
        <x:f>IF(B187="","",IFERROR(VLOOKUP(B187,'Lists &amp; COA'!$E$47:$G$145,2,FALSE),"Vendor not found"))</x:f>
      </x:c>
      <x:c r="D187" s="14"/>
      <x:c r="E187" s="14"/>
      <x:c r="F187" s="13"/>
      <x:c r="G187" s="77"/>
      <x:c r="H187" s="78" t="str">
        <x:f>IF(A187="","",SUMIFS('Vendor Payments'!$H$7:$H$506,'Vendor Payments'!$E$7:$E$506,A187))</x:f>
      </x:c>
      <x:c r="I187" s="77"/>
      <x:c r="J187" s="78" t="str">
        <x:f>IF(G187="","",MAX(0,N(G187)-N(H187)-N(I187)))</x:f>
      </x:c>
      <x:c r="K187" s="76" t="str">
        <x:f>IF(A187="","",IF(OR(J187=0,E187=""),0,MAX(0,TODAY()-E187)))</x:f>
      </x:c>
      <x:c r="L187" s="76" t="str">
        <x:f>IF(J187="","",IF(J187=0,"Paid",IF(K187=0,"Current",IF(K187&lt;=30,"1-30 Days",IF(K187&lt;=60,"31-60 Days",IF(K187&lt;=90,"61-90 Days","90+ Days"))))))</x:f>
      </x:c>
      <x:c r="M187" s="76" t="str">
        <x:f>IF(A187="","",IF(J187=0,"Paid",IF(AND(E187&lt;&gt;"",TODAY()&gt;E187),"Overdue","Open")))</x:f>
      </x:c>
      <x:c r="N187" s="13"/>
      <x:c r="O187" s="13"/>
      <x:c r="P187" s="13"/>
    </x:row>
    <x:row r="188">
      <x:c r="A188" s="13"/>
      <x:c r="B188" s="13"/>
      <x:c r="C188" s="76" t="str">
        <x:f>IF(B188="","",IFERROR(VLOOKUP(B188,'Lists &amp; COA'!$E$47:$G$145,2,FALSE),"Vendor not found"))</x:f>
      </x:c>
      <x:c r="D188" s="14"/>
      <x:c r="E188" s="14"/>
      <x:c r="F188" s="13"/>
      <x:c r="G188" s="77"/>
      <x:c r="H188" s="78" t="str">
        <x:f>IF(A188="","",SUMIFS('Vendor Payments'!$H$7:$H$506,'Vendor Payments'!$E$7:$E$506,A188))</x:f>
      </x:c>
      <x:c r="I188" s="77"/>
      <x:c r="J188" s="78" t="str">
        <x:f>IF(G188="","",MAX(0,N(G188)-N(H188)-N(I188)))</x:f>
      </x:c>
      <x:c r="K188" s="76" t="str">
        <x:f>IF(A188="","",IF(OR(J188=0,E188=""),0,MAX(0,TODAY()-E188)))</x:f>
      </x:c>
      <x:c r="L188" s="76" t="str">
        <x:f>IF(J188="","",IF(J188=0,"Paid",IF(K188=0,"Current",IF(K188&lt;=30,"1-30 Days",IF(K188&lt;=60,"31-60 Days",IF(K188&lt;=90,"61-90 Days","90+ Days"))))))</x:f>
      </x:c>
      <x:c r="M188" s="76" t="str">
        <x:f>IF(A188="","",IF(J188=0,"Paid",IF(AND(E188&lt;&gt;"",TODAY()&gt;E188),"Overdue","Open")))</x:f>
      </x:c>
      <x:c r="N188" s="13"/>
      <x:c r="O188" s="13"/>
      <x:c r="P188" s="13"/>
    </x:row>
    <x:row r="189">
      <x:c r="A189" s="13"/>
      <x:c r="B189" s="13"/>
      <x:c r="C189" s="76" t="str">
        <x:f>IF(B189="","",IFERROR(VLOOKUP(B189,'Lists &amp; COA'!$E$47:$G$145,2,FALSE),"Vendor not found"))</x:f>
      </x:c>
      <x:c r="D189" s="14"/>
      <x:c r="E189" s="14"/>
      <x:c r="F189" s="13"/>
      <x:c r="G189" s="77"/>
      <x:c r="H189" s="78" t="str">
        <x:f>IF(A189="","",SUMIFS('Vendor Payments'!$H$7:$H$506,'Vendor Payments'!$E$7:$E$506,A189))</x:f>
      </x:c>
      <x:c r="I189" s="77"/>
      <x:c r="J189" s="78" t="str">
        <x:f>IF(G189="","",MAX(0,N(G189)-N(H189)-N(I189)))</x:f>
      </x:c>
      <x:c r="K189" s="76" t="str">
        <x:f>IF(A189="","",IF(OR(J189=0,E189=""),0,MAX(0,TODAY()-E189)))</x:f>
      </x:c>
      <x:c r="L189" s="76" t="str">
        <x:f>IF(J189="","",IF(J189=0,"Paid",IF(K189=0,"Current",IF(K189&lt;=30,"1-30 Days",IF(K189&lt;=60,"31-60 Days",IF(K189&lt;=90,"61-90 Days","90+ Days"))))))</x:f>
      </x:c>
      <x:c r="M189" s="76" t="str">
        <x:f>IF(A189="","",IF(J189=0,"Paid",IF(AND(E189&lt;&gt;"",TODAY()&gt;E189),"Overdue","Open")))</x:f>
      </x:c>
      <x:c r="N189" s="13"/>
      <x:c r="O189" s="13"/>
      <x:c r="P189" s="13"/>
    </x:row>
    <x:row r="190">
      <x:c r="A190" s="13"/>
      <x:c r="B190" s="13"/>
      <x:c r="C190" s="76" t="str">
        <x:f>IF(B190="","",IFERROR(VLOOKUP(B190,'Lists &amp; COA'!$E$47:$G$145,2,FALSE),"Vendor not found"))</x:f>
      </x:c>
      <x:c r="D190" s="14"/>
      <x:c r="E190" s="14"/>
      <x:c r="F190" s="13"/>
      <x:c r="G190" s="77"/>
      <x:c r="H190" s="78" t="str">
        <x:f>IF(A190="","",SUMIFS('Vendor Payments'!$H$7:$H$506,'Vendor Payments'!$E$7:$E$506,A190))</x:f>
      </x:c>
      <x:c r="I190" s="77"/>
      <x:c r="J190" s="78" t="str">
        <x:f>IF(G190="","",MAX(0,N(G190)-N(H190)-N(I190)))</x:f>
      </x:c>
      <x:c r="K190" s="76" t="str">
        <x:f>IF(A190="","",IF(OR(J190=0,E190=""),0,MAX(0,TODAY()-E190)))</x:f>
      </x:c>
      <x:c r="L190" s="76" t="str">
        <x:f>IF(J190="","",IF(J190=0,"Paid",IF(K190=0,"Current",IF(K190&lt;=30,"1-30 Days",IF(K190&lt;=60,"31-60 Days",IF(K190&lt;=90,"61-90 Days","90+ Days"))))))</x:f>
      </x:c>
      <x:c r="M190" s="76" t="str">
        <x:f>IF(A190="","",IF(J190=0,"Paid",IF(AND(E190&lt;&gt;"",TODAY()&gt;E190),"Overdue","Open")))</x:f>
      </x:c>
      <x:c r="N190" s="13"/>
      <x:c r="O190" s="13"/>
      <x:c r="P190" s="13"/>
    </x:row>
    <x:row r="191">
      <x:c r="A191" s="13"/>
      <x:c r="B191" s="13"/>
      <x:c r="C191" s="76" t="str">
        <x:f>IF(B191="","",IFERROR(VLOOKUP(B191,'Lists &amp; COA'!$E$47:$G$145,2,FALSE),"Vendor not found"))</x:f>
      </x:c>
      <x:c r="D191" s="14"/>
      <x:c r="E191" s="14"/>
      <x:c r="F191" s="13"/>
      <x:c r="G191" s="77"/>
      <x:c r="H191" s="78" t="str">
        <x:f>IF(A191="","",SUMIFS('Vendor Payments'!$H$7:$H$506,'Vendor Payments'!$E$7:$E$506,A191))</x:f>
      </x:c>
      <x:c r="I191" s="77"/>
      <x:c r="J191" s="78" t="str">
        <x:f>IF(G191="","",MAX(0,N(G191)-N(H191)-N(I191)))</x:f>
      </x:c>
      <x:c r="K191" s="76" t="str">
        <x:f>IF(A191="","",IF(OR(J191=0,E191=""),0,MAX(0,TODAY()-E191)))</x:f>
      </x:c>
      <x:c r="L191" s="76" t="str">
        <x:f>IF(J191="","",IF(J191=0,"Paid",IF(K191=0,"Current",IF(K191&lt;=30,"1-30 Days",IF(K191&lt;=60,"31-60 Days",IF(K191&lt;=90,"61-90 Days","90+ Days"))))))</x:f>
      </x:c>
      <x:c r="M191" s="76" t="str">
        <x:f>IF(A191="","",IF(J191=0,"Paid",IF(AND(E191&lt;&gt;"",TODAY()&gt;E191),"Overdue","Open")))</x:f>
      </x:c>
      <x:c r="N191" s="13"/>
      <x:c r="O191" s="13"/>
      <x:c r="P191" s="13"/>
    </x:row>
    <x:row r="192">
      <x:c r="A192" s="13"/>
      <x:c r="B192" s="13"/>
      <x:c r="C192" s="76" t="str">
        <x:f>IF(B192="","",IFERROR(VLOOKUP(B192,'Lists &amp; COA'!$E$47:$G$145,2,FALSE),"Vendor not found"))</x:f>
      </x:c>
      <x:c r="D192" s="14"/>
      <x:c r="E192" s="14"/>
      <x:c r="F192" s="13"/>
      <x:c r="G192" s="77"/>
      <x:c r="H192" s="78" t="str">
        <x:f>IF(A192="","",SUMIFS('Vendor Payments'!$H$7:$H$506,'Vendor Payments'!$E$7:$E$506,A192))</x:f>
      </x:c>
      <x:c r="I192" s="77"/>
      <x:c r="J192" s="78" t="str">
        <x:f>IF(G192="","",MAX(0,N(G192)-N(H192)-N(I192)))</x:f>
      </x:c>
      <x:c r="K192" s="76" t="str">
        <x:f>IF(A192="","",IF(OR(J192=0,E192=""),0,MAX(0,TODAY()-E192)))</x:f>
      </x:c>
      <x:c r="L192" s="76" t="str">
        <x:f>IF(J192="","",IF(J192=0,"Paid",IF(K192=0,"Current",IF(K192&lt;=30,"1-30 Days",IF(K192&lt;=60,"31-60 Days",IF(K192&lt;=90,"61-90 Days","90+ Days"))))))</x:f>
      </x:c>
      <x:c r="M192" s="76" t="str">
        <x:f>IF(A192="","",IF(J192=0,"Paid",IF(AND(E192&lt;&gt;"",TODAY()&gt;E192),"Overdue","Open")))</x:f>
      </x:c>
      <x:c r="N192" s="13"/>
      <x:c r="O192" s="13"/>
      <x:c r="P192" s="13"/>
    </x:row>
    <x:row r="193">
      <x:c r="A193" s="13"/>
      <x:c r="B193" s="13"/>
      <x:c r="C193" s="76" t="str">
        <x:f>IF(B193="","",IFERROR(VLOOKUP(B193,'Lists &amp; COA'!$E$47:$G$145,2,FALSE),"Vendor not found"))</x:f>
      </x:c>
      <x:c r="D193" s="14"/>
      <x:c r="E193" s="14"/>
      <x:c r="F193" s="13"/>
      <x:c r="G193" s="77"/>
      <x:c r="H193" s="78" t="str">
        <x:f>IF(A193="","",SUMIFS('Vendor Payments'!$H$7:$H$506,'Vendor Payments'!$E$7:$E$506,A193))</x:f>
      </x:c>
      <x:c r="I193" s="77"/>
      <x:c r="J193" s="78" t="str">
        <x:f>IF(G193="","",MAX(0,N(G193)-N(H193)-N(I193)))</x:f>
      </x:c>
      <x:c r="K193" s="76" t="str">
        <x:f>IF(A193="","",IF(OR(J193=0,E193=""),0,MAX(0,TODAY()-E193)))</x:f>
      </x:c>
      <x:c r="L193" s="76" t="str">
        <x:f>IF(J193="","",IF(J193=0,"Paid",IF(K193=0,"Current",IF(K193&lt;=30,"1-30 Days",IF(K193&lt;=60,"31-60 Days",IF(K193&lt;=90,"61-90 Days","90+ Days"))))))</x:f>
      </x:c>
      <x:c r="M193" s="76" t="str">
        <x:f>IF(A193="","",IF(J193=0,"Paid",IF(AND(E193&lt;&gt;"",TODAY()&gt;E193),"Overdue","Open")))</x:f>
      </x:c>
      <x:c r="N193" s="13"/>
      <x:c r="O193" s="13"/>
      <x:c r="P193" s="13"/>
    </x:row>
    <x:row r="194">
      <x:c r="A194" s="13"/>
      <x:c r="B194" s="13"/>
      <x:c r="C194" s="76" t="str">
        <x:f>IF(B194="","",IFERROR(VLOOKUP(B194,'Lists &amp; COA'!$E$47:$G$145,2,FALSE),"Vendor not found"))</x:f>
      </x:c>
      <x:c r="D194" s="14"/>
      <x:c r="E194" s="14"/>
      <x:c r="F194" s="13"/>
      <x:c r="G194" s="77"/>
      <x:c r="H194" s="78" t="str">
        <x:f>IF(A194="","",SUMIFS('Vendor Payments'!$H$7:$H$506,'Vendor Payments'!$E$7:$E$506,A194))</x:f>
      </x:c>
      <x:c r="I194" s="77"/>
      <x:c r="J194" s="78" t="str">
        <x:f>IF(G194="","",MAX(0,N(G194)-N(H194)-N(I194)))</x:f>
      </x:c>
      <x:c r="K194" s="76" t="str">
        <x:f>IF(A194="","",IF(OR(J194=0,E194=""),0,MAX(0,TODAY()-E194)))</x:f>
      </x:c>
      <x:c r="L194" s="76" t="str">
        <x:f>IF(J194="","",IF(J194=0,"Paid",IF(K194=0,"Current",IF(K194&lt;=30,"1-30 Days",IF(K194&lt;=60,"31-60 Days",IF(K194&lt;=90,"61-90 Days","90+ Days"))))))</x:f>
      </x:c>
      <x:c r="M194" s="76" t="str">
        <x:f>IF(A194="","",IF(J194=0,"Paid",IF(AND(E194&lt;&gt;"",TODAY()&gt;E194),"Overdue","Open")))</x:f>
      </x:c>
      <x:c r="N194" s="13"/>
      <x:c r="O194" s="13"/>
      <x:c r="P194" s="13"/>
    </x:row>
    <x:row r="195">
      <x:c r="A195" s="13"/>
      <x:c r="B195" s="13"/>
      <x:c r="C195" s="76" t="str">
        <x:f>IF(B195="","",IFERROR(VLOOKUP(B195,'Lists &amp; COA'!$E$47:$G$145,2,FALSE),"Vendor not found"))</x:f>
      </x:c>
      <x:c r="D195" s="14"/>
      <x:c r="E195" s="14"/>
      <x:c r="F195" s="13"/>
      <x:c r="G195" s="77"/>
      <x:c r="H195" s="78" t="str">
        <x:f>IF(A195="","",SUMIFS('Vendor Payments'!$H$7:$H$506,'Vendor Payments'!$E$7:$E$506,A195))</x:f>
      </x:c>
      <x:c r="I195" s="77"/>
      <x:c r="J195" s="78" t="str">
        <x:f>IF(G195="","",MAX(0,N(G195)-N(H195)-N(I195)))</x:f>
      </x:c>
      <x:c r="K195" s="76" t="str">
        <x:f>IF(A195="","",IF(OR(J195=0,E195=""),0,MAX(0,TODAY()-E195)))</x:f>
      </x:c>
      <x:c r="L195" s="76" t="str">
        <x:f>IF(J195="","",IF(J195=0,"Paid",IF(K195=0,"Current",IF(K195&lt;=30,"1-30 Days",IF(K195&lt;=60,"31-60 Days",IF(K195&lt;=90,"61-90 Days","90+ Days"))))))</x:f>
      </x:c>
      <x:c r="M195" s="76" t="str">
        <x:f>IF(A195="","",IF(J195=0,"Paid",IF(AND(E195&lt;&gt;"",TODAY()&gt;E195),"Overdue","Open")))</x:f>
      </x:c>
      <x:c r="N195" s="13"/>
      <x:c r="O195" s="13"/>
      <x:c r="P195" s="13"/>
    </x:row>
    <x:row r="196">
      <x:c r="A196" s="13"/>
      <x:c r="B196" s="13"/>
      <x:c r="C196" s="76" t="str">
        <x:f>IF(B196="","",IFERROR(VLOOKUP(B196,'Lists &amp; COA'!$E$47:$G$145,2,FALSE),"Vendor not found"))</x:f>
      </x:c>
      <x:c r="D196" s="14"/>
      <x:c r="E196" s="14"/>
      <x:c r="F196" s="13"/>
      <x:c r="G196" s="77"/>
      <x:c r="H196" s="78" t="str">
        <x:f>IF(A196="","",SUMIFS('Vendor Payments'!$H$7:$H$506,'Vendor Payments'!$E$7:$E$506,A196))</x:f>
      </x:c>
      <x:c r="I196" s="77"/>
      <x:c r="J196" s="78" t="str">
        <x:f>IF(G196="","",MAX(0,N(G196)-N(H196)-N(I196)))</x:f>
      </x:c>
      <x:c r="K196" s="76" t="str">
        <x:f>IF(A196="","",IF(OR(J196=0,E196=""),0,MAX(0,TODAY()-E196)))</x:f>
      </x:c>
      <x:c r="L196" s="76" t="str">
        <x:f>IF(J196="","",IF(J196=0,"Paid",IF(K196=0,"Current",IF(K196&lt;=30,"1-30 Days",IF(K196&lt;=60,"31-60 Days",IF(K196&lt;=90,"61-90 Days","90+ Days"))))))</x:f>
      </x:c>
      <x:c r="M196" s="76" t="str">
        <x:f>IF(A196="","",IF(J196=0,"Paid",IF(AND(E196&lt;&gt;"",TODAY()&gt;E196),"Overdue","Open")))</x:f>
      </x:c>
      <x:c r="N196" s="13"/>
      <x:c r="O196" s="13"/>
      <x:c r="P196" s="13"/>
    </x:row>
    <x:row r="197">
      <x:c r="A197" s="13"/>
      <x:c r="B197" s="13"/>
      <x:c r="C197" s="76" t="str">
        <x:f>IF(B197="","",IFERROR(VLOOKUP(B197,'Lists &amp; COA'!$E$47:$G$145,2,FALSE),"Vendor not found"))</x:f>
      </x:c>
      <x:c r="D197" s="14"/>
      <x:c r="E197" s="14"/>
      <x:c r="F197" s="13"/>
      <x:c r="G197" s="77"/>
      <x:c r="H197" s="78" t="str">
        <x:f>IF(A197="","",SUMIFS('Vendor Payments'!$H$7:$H$506,'Vendor Payments'!$E$7:$E$506,A197))</x:f>
      </x:c>
      <x:c r="I197" s="77"/>
      <x:c r="J197" s="78" t="str">
        <x:f>IF(G197="","",MAX(0,N(G197)-N(H197)-N(I197)))</x:f>
      </x:c>
      <x:c r="K197" s="76" t="str">
        <x:f>IF(A197="","",IF(OR(J197=0,E197=""),0,MAX(0,TODAY()-E197)))</x:f>
      </x:c>
      <x:c r="L197" s="76" t="str">
        <x:f>IF(J197="","",IF(J197=0,"Paid",IF(K197=0,"Current",IF(K197&lt;=30,"1-30 Days",IF(K197&lt;=60,"31-60 Days",IF(K197&lt;=90,"61-90 Days","90+ Days"))))))</x:f>
      </x:c>
      <x:c r="M197" s="76" t="str">
        <x:f>IF(A197="","",IF(J197=0,"Paid",IF(AND(E197&lt;&gt;"",TODAY()&gt;E197),"Overdue","Open")))</x:f>
      </x:c>
      <x:c r="N197" s="13"/>
      <x:c r="O197" s="13"/>
      <x:c r="P197" s="13"/>
    </x:row>
    <x:row r="198">
      <x:c r="A198" s="13"/>
      <x:c r="B198" s="13"/>
      <x:c r="C198" s="76" t="str">
        <x:f>IF(B198="","",IFERROR(VLOOKUP(B198,'Lists &amp; COA'!$E$47:$G$145,2,FALSE),"Vendor not found"))</x:f>
      </x:c>
      <x:c r="D198" s="14"/>
      <x:c r="E198" s="14"/>
      <x:c r="F198" s="13"/>
      <x:c r="G198" s="77"/>
      <x:c r="H198" s="78" t="str">
        <x:f>IF(A198="","",SUMIFS('Vendor Payments'!$H$7:$H$506,'Vendor Payments'!$E$7:$E$506,A198))</x:f>
      </x:c>
      <x:c r="I198" s="77"/>
      <x:c r="J198" s="78" t="str">
        <x:f>IF(G198="","",MAX(0,N(G198)-N(H198)-N(I198)))</x:f>
      </x:c>
      <x:c r="K198" s="76" t="str">
        <x:f>IF(A198="","",IF(OR(J198=0,E198=""),0,MAX(0,TODAY()-E198)))</x:f>
      </x:c>
      <x:c r="L198" s="76" t="str">
        <x:f>IF(J198="","",IF(J198=0,"Paid",IF(K198=0,"Current",IF(K198&lt;=30,"1-30 Days",IF(K198&lt;=60,"31-60 Days",IF(K198&lt;=90,"61-90 Days","90+ Days"))))))</x:f>
      </x:c>
      <x:c r="M198" s="76" t="str">
        <x:f>IF(A198="","",IF(J198=0,"Paid",IF(AND(E198&lt;&gt;"",TODAY()&gt;E198),"Overdue","Open")))</x:f>
      </x:c>
      <x:c r="N198" s="13"/>
      <x:c r="O198" s="13"/>
      <x:c r="P198" s="13"/>
    </x:row>
    <x:row r="199">
      <x:c r="A199" s="13"/>
      <x:c r="B199" s="13"/>
      <x:c r="C199" s="76" t="str">
        <x:f>IF(B199="","",IFERROR(VLOOKUP(B199,'Lists &amp; COA'!$E$47:$G$145,2,FALSE),"Vendor not found"))</x:f>
      </x:c>
      <x:c r="D199" s="14"/>
      <x:c r="E199" s="14"/>
      <x:c r="F199" s="13"/>
      <x:c r="G199" s="77"/>
      <x:c r="H199" s="78" t="str">
        <x:f>IF(A199="","",SUMIFS('Vendor Payments'!$H$7:$H$506,'Vendor Payments'!$E$7:$E$506,A199))</x:f>
      </x:c>
      <x:c r="I199" s="77"/>
      <x:c r="J199" s="78" t="str">
        <x:f>IF(G199="","",MAX(0,N(G199)-N(H199)-N(I199)))</x:f>
      </x:c>
      <x:c r="K199" s="76" t="str">
        <x:f>IF(A199="","",IF(OR(J199=0,E199=""),0,MAX(0,TODAY()-E199)))</x:f>
      </x:c>
      <x:c r="L199" s="76" t="str">
        <x:f>IF(J199="","",IF(J199=0,"Paid",IF(K199=0,"Current",IF(K199&lt;=30,"1-30 Days",IF(K199&lt;=60,"31-60 Days",IF(K199&lt;=90,"61-90 Days","90+ Days"))))))</x:f>
      </x:c>
      <x:c r="M199" s="76" t="str">
        <x:f>IF(A199="","",IF(J199=0,"Paid",IF(AND(E199&lt;&gt;"",TODAY()&gt;E199),"Overdue","Open")))</x:f>
      </x:c>
      <x:c r="N199" s="13"/>
      <x:c r="O199" s="13"/>
      <x:c r="P199" s="13"/>
    </x:row>
    <x:row r="200">
      <x:c r="A200" s="13"/>
      <x:c r="B200" s="13"/>
      <x:c r="C200" s="76" t="str">
        <x:f>IF(B200="","",IFERROR(VLOOKUP(B200,'Lists &amp; COA'!$E$47:$G$145,2,FALSE),"Vendor not found"))</x:f>
      </x:c>
      <x:c r="D200" s="14"/>
      <x:c r="E200" s="14"/>
      <x:c r="F200" s="13"/>
      <x:c r="G200" s="77"/>
      <x:c r="H200" s="78" t="str">
        <x:f>IF(A200="","",SUMIFS('Vendor Payments'!$H$7:$H$506,'Vendor Payments'!$E$7:$E$506,A200))</x:f>
      </x:c>
      <x:c r="I200" s="77"/>
      <x:c r="J200" s="78" t="str">
        <x:f>IF(G200="","",MAX(0,N(G200)-N(H200)-N(I200)))</x:f>
      </x:c>
      <x:c r="K200" s="76" t="str">
        <x:f>IF(A200="","",IF(OR(J200=0,E200=""),0,MAX(0,TODAY()-E200)))</x:f>
      </x:c>
      <x:c r="L200" s="76" t="str">
        <x:f>IF(J200="","",IF(J200=0,"Paid",IF(K200=0,"Current",IF(K200&lt;=30,"1-30 Days",IF(K200&lt;=60,"31-60 Days",IF(K200&lt;=90,"61-90 Days","90+ Days"))))))</x:f>
      </x:c>
      <x:c r="M200" s="76" t="str">
        <x:f>IF(A200="","",IF(J200=0,"Paid",IF(AND(E200&lt;&gt;"",TODAY()&gt;E200),"Overdue","Open")))</x:f>
      </x:c>
      <x:c r="N200" s="13"/>
      <x:c r="O200" s="13"/>
      <x:c r="P200" s="13"/>
    </x:row>
    <x:row r="201">
      <x:c r="A201" s="13"/>
      <x:c r="B201" s="13"/>
      <x:c r="C201" s="76" t="str">
        <x:f>IF(B201="","",IFERROR(VLOOKUP(B201,'Lists &amp; COA'!$E$47:$G$145,2,FALSE),"Vendor not found"))</x:f>
      </x:c>
      <x:c r="D201" s="14"/>
      <x:c r="E201" s="14"/>
      <x:c r="F201" s="13"/>
      <x:c r="G201" s="77"/>
      <x:c r="H201" s="78" t="str">
        <x:f>IF(A201="","",SUMIFS('Vendor Payments'!$H$7:$H$506,'Vendor Payments'!$E$7:$E$506,A201))</x:f>
      </x:c>
      <x:c r="I201" s="77"/>
      <x:c r="J201" s="78" t="str">
        <x:f>IF(G201="","",MAX(0,N(G201)-N(H201)-N(I201)))</x:f>
      </x:c>
      <x:c r="K201" s="76" t="str">
        <x:f>IF(A201="","",IF(OR(J201=0,E201=""),0,MAX(0,TODAY()-E201)))</x:f>
      </x:c>
      <x:c r="L201" s="76" t="str">
        <x:f>IF(J201="","",IF(J201=0,"Paid",IF(K201=0,"Current",IF(K201&lt;=30,"1-30 Days",IF(K201&lt;=60,"31-60 Days",IF(K201&lt;=90,"61-90 Days","90+ Days"))))))</x:f>
      </x:c>
      <x:c r="M201" s="76" t="str">
        <x:f>IF(A201="","",IF(J201=0,"Paid",IF(AND(E201&lt;&gt;"",TODAY()&gt;E201),"Overdue","Open")))</x:f>
      </x:c>
      <x:c r="N201" s="13"/>
      <x:c r="O201" s="13"/>
      <x:c r="P201" s="13"/>
    </x:row>
    <x:row r="202">
      <x:c r="A202" s="13"/>
      <x:c r="B202" s="13"/>
      <x:c r="C202" s="76" t="str">
        <x:f>IF(B202="","",IFERROR(VLOOKUP(B202,'Lists &amp; COA'!$E$47:$G$145,2,FALSE),"Vendor not found"))</x:f>
      </x:c>
      <x:c r="D202" s="14"/>
      <x:c r="E202" s="14"/>
      <x:c r="F202" s="13"/>
      <x:c r="G202" s="77"/>
      <x:c r="H202" s="78" t="str">
        <x:f>IF(A202="","",SUMIFS('Vendor Payments'!$H$7:$H$506,'Vendor Payments'!$E$7:$E$506,A202))</x:f>
      </x:c>
      <x:c r="I202" s="77"/>
      <x:c r="J202" s="78" t="str">
        <x:f>IF(G202="","",MAX(0,N(G202)-N(H202)-N(I202)))</x:f>
      </x:c>
      <x:c r="K202" s="76" t="str">
        <x:f>IF(A202="","",IF(OR(J202=0,E202=""),0,MAX(0,TODAY()-E202)))</x:f>
      </x:c>
      <x:c r="L202" s="76" t="str">
        <x:f>IF(J202="","",IF(J202=0,"Paid",IF(K202=0,"Current",IF(K202&lt;=30,"1-30 Days",IF(K202&lt;=60,"31-60 Days",IF(K202&lt;=90,"61-90 Days","90+ Days"))))))</x:f>
      </x:c>
      <x:c r="M202" s="76" t="str">
        <x:f>IF(A202="","",IF(J202=0,"Paid",IF(AND(E202&lt;&gt;"",TODAY()&gt;E202),"Overdue","Open")))</x:f>
      </x:c>
      <x:c r="N202" s="13"/>
      <x:c r="O202" s="13"/>
      <x:c r="P202" s="13"/>
    </x:row>
    <x:row r="203">
      <x:c r="A203" s="13"/>
      <x:c r="B203" s="13"/>
      <x:c r="C203" s="76" t="str">
        <x:f>IF(B203="","",IFERROR(VLOOKUP(B203,'Lists &amp; COA'!$E$47:$G$145,2,FALSE),"Vendor not found"))</x:f>
      </x:c>
      <x:c r="D203" s="14"/>
      <x:c r="E203" s="14"/>
      <x:c r="F203" s="13"/>
      <x:c r="G203" s="77"/>
      <x:c r="H203" s="78" t="str">
        <x:f>IF(A203="","",SUMIFS('Vendor Payments'!$H$7:$H$506,'Vendor Payments'!$E$7:$E$506,A203))</x:f>
      </x:c>
      <x:c r="I203" s="77"/>
      <x:c r="J203" s="78" t="str">
        <x:f>IF(G203="","",MAX(0,N(G203)-N(H203)-N(I203)))</x:f>
      </x:c>
      <x:c r="K203" s="76" t="str">
        <x:f>IF(A203="","",IF(OR(J203=0,E203=""),0,MAX(0,TODAY()-E203)))</x:f>
      </x:c>
      <x:c r="L203" s="76" t="str">
        <x:f>IF(J203="","",IF(J203=0,"Paid",IF(K203=0,"Current",IF(K203&lt;=30,"1-30 Days",IF(K203&lt;=60,"31-60 Days",IF(K203&lt;=90,"61-90 Days","90+ Days"))))))</x:f>
      </x:c>
      <x:c r="M203" s="76" t="str">
        <x:f>IF(A203="","",IF(J203=0,"Paid",IF(AND(E203&lt;&gt;"",TODAY()&gt;E203),"Overdue","Open")))</x:f>
      </x:c>
      <x:c r="N203" s="13"/>
      <x:c r="O203" s="13"/>
      <x:c r="P203" s="13"/>
    </x:row>
    <x:row r="204">
      <x:c r="A204" s="13"/>
      <x:c r="B204" s="13"/>
      <x:c r="C204" s="76" t="str">
        <x:f>IF(B204="","",IFERROR(VLOOKUP(B204,'Lists &amp; COA'!$E$47:$G$145,2,FALSE),"Vendor not found"))</x:f>
      </x:c>
      <x:c r="D204" s="14"/>
      <x:c r="E204" s="14"/>
      <x:c r="F204" s="13"/>
      <x:c r="G204" s="77"/>
      <x:c r="H204" s="78" t="str">
        <x:f>IF(A204="","",SUMIFS('Vendor Payments'!$H$7:$H$506,'Vendor Payments'!$E$7:$E$506,A204))</x:f>
      </x:c>
      <x:c r="I204" s="77"/>
      <x:c r="J204" s="78" t="str">
        <x:f>IF(G204="","",MAX(0,N(G204)-N(H204)-N(I204)))</x:f>
      </x:c>
      <x:c r="K204" s="76" t="str">
        <x:f>IF(A204="","",IF(OR(J204=0,E204=""),0,MAX(0,TODAY()-E204)))</x:f>
      </x:c>
      <x:c r="L204" s="76" t="str">
        <x:f>IF(J204="","",IF(J204=0,"Paid",IF(K204=0,"Current",IF(K204&lt;=30,"1-30 Days",IF(K204&lt;=60,"31-60 Days",IF(K204&lt;=90,"61-90 Days","90+ Days"))))))</x:f>
      </x:c>
      <x:c r="M204" s="76" t="str">
        <x:f>IF(A204="","",IF(J204=0,"Paid",IF(AND(E204&lt;&gt;"",TODAY()&gt;E204),"Overdue","Open")))</x:f>
      </x:c>
      <x:c r="N204" s="13"/>
      <x:c r="O204" s="13"/>
      <x:c r="P204" s="13"/>
    </x:row>
    <x:row r="205">
      <x:c r="A205" s="13"/>
      <x:c r="B205" s="13"/>
      <x:c r="C205" s="76" t="str">
        <x:f>IF(B205="","",IFERROR(VLOOKUP(B205,'Lists &amp; COA'!$E$47:$G$145,2,FALSE),"Vendor not found"))</x:f>
      </x:c>
      <x:c r="D205" s="14"/>
      <x:c r="E205" s="14"/>
      <x:c r="F205" s="13"/>
      <x:c r="G205" s="77"/>
      <x:c r="H205" s="78" t="str">
        <x:f>IF(A205="","",SUMIFS('Vendor Payments'!$H$7:$H$506,'Vendor Payments'!$E$7:$E$506,A205))</x:f>
      </x:c>
      <x:c r="I205" s="77"/>
      <x:c r="J205" s="78" t="str">
        <x:f>IF(G205="","",MAX(0,N(G205)-N(H205)-N(I205)))</x:f>
      </x:c>
      <x:c r="K205" s="76" t="str">
        <x:f>IF(A205="","",IF(OR(J205=0,E205=""),0,MAX(0,TODAY()-E205)))</x:f>
      </x:c>
      <x:c r="L205" s="76" t="str">
        <x:f>IF(J205="","",IF(J205=0,"Paid",IF(K205=0,"Current",IF(K205&lt;=30,"1-30 Days",IF(K205&lt;=60,"31-60 Days",IF(K205&lt;=90,"61-90 Days","90+ Days"))))))</x:f>
      </x:c>
      <x:c r="M205" s="76" t="str">
        <x:f>IF(A205="","",IF(J205=0,"Paid",IF(AND(E205&lt;&gt;"",TODAY()&gt;E205),"Overdue","Open")))</x:f>
      </x:c>
      <x:c r="N205" s="13"/>
      <x:c r="O205" s="13"/>
      <x:c r="P205" s="13"/>
    </x:row>
    <x:row r="206">
      <x:c r="A206" s="13"/>
      <x:c r="B206" s="13"/>
      <x:c r="C206" s="76" t="str">
        <x:f>IF(B206="","",IFERROR(VLOOKUP(B206,'Lists &amp; COA'!$E$47:$G$145,2,FALSE),"Vendor not found"))</x:f>
      </x:c>
      <x:c r="D206" s="14"/>
      <x:c r="E206" s="14"/>
      <x:c r="F206" s="13"/>
      <x:c r="G206" s="77"/>
      <x:c r="H206" s="78" t="str">
        <x:f>IF(A206="","",SUMIFS('Vendor Payments'!$H$7:$H$506,'Vendor Payments'!$E$7:$E$506,A206))</x:f>
      </x:c>
      <x:c r="I206" s="77"/>
      <x:c r="J206" s="78" t="str">
        <x:f>IF(G206="","",MAX(0,N(G206)-N(H206)-N(I206)))</x:f>
      </x:c>
      <x:c r="K206" s="76" t="str">
        <x:f>IF(A206="","",IF(OR(J206=0,E206=""),0,MAX(0,TODAY()-E206)))</x:f>
      </x:c>
      <x:c r="L206" s="76" t="str">
        <x:f>IF(J206="","",IF(J206=0,"Paid",IF(K206=0,"Current",IF(K206&lt;=30,"1-30 Days",IF(K206&lt;=60,"31-60 Days",IF(K206&lt;=90,"61-90 Days","90+ Days"))))))</x:f>
      </x:c>
      <x:c r="M206" s="76" t="str">
        <x:f>IF(A206="","",IF(J206=0,"Paid",IF(AND(E206&lt;&gt;"",TODAY()&gt;E206),"Overdue","Open")))</x:f>
      </x:c>
      <x:c r="N206" s="13"/>
      <x:c r="O206" s="13"/>
      <x:c r="P206" s="13"/>
    </x:row>
    <x:row r="207">
      <x:c r="A207" s="13"/>
      <x:c r="B207" s="13"/>
      <x:c r="C207" s="76" t="str">
        <x:f>IF(B207="","",IFERROR(VLOOKUP(B207,'Lists &amp; COA'!$E$47:$G$145,2,FALSE),"Vendor not found"))</x:f>
      </x:c>
      <x:c r="D207" s="14"/>
      <x:c r="E207" s="14"/>
      <x:c r="F207" s="13"/>
      <x:c r="G207" s="77"/>
      <x:c r="H207" s="78" t="str">
        <x:f>IF(A207="","",SUMIFS('Vendor Payments'!$H$7:$H$506,'Vendor Payments'!$E$7:$E$506,A207))</x:f>
      </x:c>
      <x:c r="I207" s="77"/>
      <x:c r="J207" s="78" t="str">
        <x:f>IF(G207="","",MAX(0,N(G207)-N(H207)-N(I207)))</x:f>
      </x:c>
      <x:c r="K207" s="76" t="str">
        <x:f>IF(A207="","",IF(OR(J207=0,E207=""),0,MAX(0,TODAY()-E207)))</x:f>
      </x:c>
      <x:c r="L207" s="76" t="str">
        <x:f>IF(J207="","",IF(J207=0,"Paid",IF(K207=0,"Current",IF(K207&lt;=30,"1-30 Days",IF(K207&lt;=60,"31-60 Days",IF(K207&lt;=90,"61-90 Days","90+ Days"))))))</x:f>
      </x:c>
      <x:c r="M207" s="76" t="str">
        <x:f>IF(A207="","",IF(J207=0,"Paid",IF(AND(E207&lt;&gt;"",TODAY()&gt;E207),"Overdue","Open")))</x:f>
      </x:c>
      <x:c r="N207" s="13"/>
      <x:c r="O207" s="13"/>
      <x:c r="P207" s="13"/>
    </x:row>
    <x:row r="208">
      <x:c r="A208" s="13"/>
      <x:c r="B208" s="13"/>
      <x:c r="C208" s="76" t="str">
        <x:f>IF(B208="","",IFERROR(VLOOKUP(B208,'Lists &amp; COA'!$E$47:$G$145,2,FALSE),"Vendor not found"))</x:f>
      </x:c>
      <x:c r="D208" s="14"/>
      <x:c r="E208" s="14"/>
      <x:c r="F208" s="13"/>
      <x:c r="G208" s="77"/>
      <x:c r="H208" s="78" t="str">
        <x:f>IF(A208="","",SUMIFS('Vendor Payments'!$H$7:$H$506,'Vendor Payments'!$E$7:$E$506,A208))</x:f>
      </x:c>
      <x:c r="I208" s="77"/>
      <x:c r="J208" s="78" t="str">
        <x:f>IF(G208="","",MAX(0,N(G208)-N(H208)-N(I208)))</x:f>
      </x:c>
      <x:c r="K208" s="76" t="str">
        <x:f>IF(A208="","",IF(OR(J208=0,E208=""),0,MAX(0,TODAY()-E208)))</x:f>
      </x:c>
      <x:c r="L208" s="76" t="str">
        <x:f>IF(J208="","",IF(J208=0,"Paid",IF(K208=0,"Current",IF(K208&lt;=30,"1-30 Days",IF(K208&lt;=60,"31-60 Days",IF(K208&lt;=90,"61-90 Days","90+ Days"))))))</x:f>
      </x:c>
      <x:c r="M208" s="76" t="str">
        <x:f>IF(A208="","",IF(J208=0,"Paid",IF(AND(E208&lt;&gt;"",TODAY()&gt;E208),"Overdue","Open")))</x:f>
      </x:c>
      <x:c r="N208" s="13"/>
      <x:c r="O208" s="13"/>
      <x:c r="P208" s="13"/>
    </x:row>
    <x:row r="209">
      <x:c r="A209" s="13"/>
      <x:c r="B209" s="13"/>
      <x:c r="C209" s="76" t="str">
        <x:f>IF(B209="","",IFERROR(VLOOKUP(B209,'Lists &amp; COA'!$E$47:$G$145,2,FALSE),"Vendor not found"))</x:f>
      </x:c>
      <x:c r="D209" s="14"/>
      <x:c r="E209" s="14"/>
      <x:c r="F209" s="13"/>
      <x:c r="G209" s="77"/>
      <x:c r="H209" s="78" t="str">
        <x:f>IF(A209="","",SUMIFS('Vendor Payments'!$H$7:$H$506,'Vendor Payments'!$E$7:$E$506,A209))</x:f>
      </x:c>
      <x:c r="I209" s="77"/>
      <x:c r="J209" s="78" t="str">
        <x:f>IF(G209="","",MAX(0,N(G209)-N(H209)-N(I209)))</x:f>
      </x:c>
      <x:c r="K209" s="76" t="str">
        <x:f>IF(A209="","",IF(OR(J209=0,E209=""),0,MAX(0,TODAY()-E209)))</x:f>
      </x:c>
      <x:c r="L209" s="76" t="str">
        <x:f>IF(J209="","",IF(J209=0,"Paid",IF(K209=0,"Current",IF(K209&lt;=30,"1-30 Days",IF(K209&lt;=60,"31-60 Days",IF(K209&lt;=90,"61-90 Days","90+ Days"))))))</x:f>
      </x:c>
      <x:c r="M209" s="76" t="str">
        <x:f>IF(A209="","",IF(J209=0,"Paid",IF(AND(E209&lt;&gt;"",TODAY()&gt;E209),"Overdue","Open")))</x:f>
      </x:c>
      <x:c r="N209" s="13"/>
      <x:c r="O209" s="13"/>
      <x:c r="P209" s="13"/>
    </x:row>
    <x:row r="210">
      <x:c r="A210" s="13"/>
      <x:c r="B210" s="13"/>
      <x:c r="C210" s="76" t="str">
        <x:f>IF(B210="","",IFERROR(VLOOKUP(B210,'Lists &amp; COA'!$E$47:$G$145,2,FALSE),"Vendor not found"))</x:f>
      </x:c>
      <x:c r="D210" s="14"/>
      <x:c r="E210" s="14"/>
      <x:c r="F210" s="13"/>
      <x:c r="G210" s="77"/>
      <x:c r="H210" s="78" t="str">
        <x:f>IF(A210="","",SUMIFS('Vendor Payments'!$H$7:$H$506,'Vendor Payments'!$E$7:$E$506,A210))</x:f>
      </x:c>
      <x:c r="I210" s="77"/>
      <x:c r="J210" s="78" t="str">
        <x:f>IF(G210="","",MAX(0,N(G210)-N(H210)-N(I210)))</x:f>
      </x:c>
      <x:c r="K210" s="76" t="str">
        <x:f>IF(A210="","",IF(OR(J210=0,E210=""),0,MAX(0,TODAY()-E210)))</x:f>
      </x:c>
      <x:c r="L210" s="76" t="str">
        <x:f>IF(J210="","",IF(J210=0,"Paid",IF(K210=0,"Current",IF(K210&lt;=30,"1-30 Days",IF(K210&lt;=60,"31-60 Days",IF(K210&lt;=90,"61-90 Days","90+ Days"))))))</x:f>
      </x:c>
      <x:c r="M210" s="76" t="str">
        <x:f>IF(A210="","",IF(J210=0,"Paid",IF(AND(E210&lt;&gt;"",TODAY()&gt;E210),"Overdue","Open")))</x:f>
      </x:c>
      <x:c r="N210" s="13"/>
      <x:c r="O210" s="13"/>
      <x:c r="P210" s="13"/>
    </x:row>
    <x:row r="211">
      <x:c r="A211" s="13"/>
      <x:c r="B211" s="13"/>
      <x:c r="C211" s="76" t="str">
        <x:f>IF(B211="","",IFERROR(VLOOKUP(B211,'Lists &amp; COA'!$E$47:$G$145,2,FALSE),"Vendor not found"))</x:f>
      </x:c>
      <x:c r="D211" s="14"/>
      <x:c r="E211" s="14"/>
      <x:c r="F211" s="13"/>
      <x:c r="G211" s="77"/>
      <x:c r="H211" s="78" t="str">
        <x:f>IF(A211="","",SUMIFS('Vendor Payments'!$H$7:$H$506,'Vendor Payments'!$E$7:$E$506,A211))</x:f>
      </x:c>
      <x:c r="I211" s="77"/>
      <x:c r="J211" s="78" t="str">
        <x:f>IF(G211="","",MAX(0,N(G211)-N(H211)-N(I211)))</x:f>
      </x:c>
      <x:c r="K211" s="76" t="str">
        <x:f>IF(A211="","",IF(OR(J211=0,E211=""),0,MAX(0,TODAY()-E211)))</x:f>
      </x:c>
      <x:c r="L211" s="76" t="str">
        <x:f>IF(J211="","",IF(J211=0,"Paid",IF(K211=0,"Current",IF(K211&lt;=30,"1-30 Days",IF(K211&lt;=60,"31-60 Days",IF(K211&lt;=90,"61-90 Days","90+ Days"))))))</x:f>
      </x:c>
      <x:c r="M211" s="76" t="str">
        <x:f>IF(A211="","",IF(J211=0,"Paid",IF(AND(E211&lt;&gt;"",TODAY()&gt;E211),"Overdue","Open")))</x:f>
      </x:c>
      <x:c r="N211" s="13"/>
      <x:c r="O211" s="13"/>
      <x:c r="P211" s="13"/>
    </x:row>
    <x:row r="212">
      <x:c r="A212" s="13"/>
      <x:c r="B212" s="13"/>
      <x:c r="C212" s="76" t="str">
        <x:f>IF(B212="","",IFERROR(VLOOKUP(B212,'Lists &amp; COA'!$E$47:$G$145,2,FALSE),"Vendor not found"))</x:f>
      </x:c>
      <x:c r="D212" s="14"/>
      <x:c r="E212" s="14"/>
      <x:c r="F212" s="13"/>
      <x:c r="G212" s="77"/>
      <x:c r="H212" s="78" t="str">
        <x:f>IF(A212="","",SUMIFS('Vendor Payments'!$H$7:$H$506,'Vendor Payments'!$E$7:$E$506,A212))</x:f>
      </x:c>
      <x:c r="I212" s="77"/>
      <x:c r="J212" s="78" t="str">
        <x:f>IF(G212="","",MAX(0,N(G212)-N(H212)-N(I212)))</x:f>
      </x:c>
      <x:c r="K212" s="76" t="str">
        <x:f>IF(A212="","",IF(OR(J212=0,E212=""),0,MAX(0,TODAY()-E212)))</x:f>
      </x:c>
      <x:c r="L212" s="76" t="str">
        <x:f>IF(J212="","",IF(J212=0,"Paid",IF(K212=0,"Current",IF(K212&lt;=30,"1-30 Days",IF(K212&lt;=60,"31-60 Days",IF(K212&lt;=90,"61-90 Days","90+ Days"))))))</x:f>
      </x:c>
      <x:c r="M212" s="76" t="str">
        <x:f>IF(A212="","",IF(J212=0,"Paid",IF(AND(E212&lt;&gt;"",TODAY()&gt;E212),"Overdue","Open")))</x:f>
      </x:c>
      <x:c r="N212" s="13"/>
      <x:c r="O212" s="13"/>
      <x:c r="P212" s="13"/>
    </x:row>
    <x:row r="213">
      <x:c r="A213" s="13"/>
      <x:c r="B213" s="13"/>
      <x:c r="C213" s="76" t="str">
        <x:f>IF(B213="","",IFERROR(VLOOKUP(B213,'Lists &amp; COA'!$E$47:$G$145,2,FALSE),"Vendor not found"))</x:f>
      </x:c>
      <x:c r="D213" s="14"/>
      <x:c r="E213" s="14"/>
      <x:c r="F213" s="13"/>
      <x:c r="G213" s="77"/>
      <x:c r="H213" s="78" t="str">
        <x:f>IF(A213="","",SUMIFS('Vendor Payments'!$H$7:$H$506,'Vendor Payments'!$E$7:$E$506,A213))</x:f>
      </x:c>
      <x:c r="I213" s="77"/>
      <x:c r="J213" s="78" t="str">
        <x:f>IF(G213="","",MAX(0,N(G213)-N(H213)-N(I213)))</x:f>
      </x:c>
      <x:c r="K213" s="76" t="str">
        <x:f>IF(A213="","",IF(OR(J213=0,E213=""),0,MAX(0,TODAY()-E213)))</x:f>
      </x:c>
      <x:c r="L213" s="76" t="str">
        <x:f>IF(J213="","",IF(J213=0,"Paid",IF(K213=0,"Current",IF(K213&lt;=30,"1-30 Days",IF(K213&lt;=60,"31-60 Days",IF(K213&lt;=90,"61-90 Days","90+ Days"))))))</x:f>
      </x:c>
      <x:c r="M213" s="76" t="str">
        <x:f>IF(A213="","",IF(J213=0,"Paid",IF(AND(E213&lt;&gt;"",TODAY()&gt;E213),"Overdue","Open")))</x:f>
      </x:c>
      <x:c r="N213" s="13"/>
      <x:c r="O213" s="13"/>
      <x:c r="P213" s="13"/>
    </x:row>
    <x:row r="214">
      <x:c r="A214" s="13"/>
      <x:c r="B214" s="13"/>
      <x:c r="C214" s="76" t="str">
        <x:f>IF(B214="","",IFERROR(VLOOKUP(B214,'Lists &amp; COA'!$E$47:$G$145,2,FALSE),"Vendor not found"))</x:f>
      </x:c>
      <x:c r="D214" s="14"/>
      <x:c r="E214" s="14"/>
      <x:c r="F214" s="13"/>
      <x:c r="G214" s="77"/>
      <x:c r="H214" s="78" t="str">
        <x:f>IF(A214="","",SUMIFS('Vendor Payments'!$H$7:$H$506,'Vendor Payments'!$E$7:$E$506,A214))</x:f>
      </x:c>
      <x:c r="I214" s="77"/>
      <x:c r="J214" s="78" t="str">
        <x:f>IF(G214="","",MAX(0,N(G214)-N(H214)-N(I214)))</x:f>
      </x:c>
      <x:c r="K214" s="76" t="str">
        <x:f>IF(A214="","",IF(OR(J214=0,E214=""),0,MAX(0,TODAY()-E214)))</x:f>
      </x:c>
      <x:c r="L214" s="76" t="str">
        <x:f>IF(J214="","",IF(J214=0,"Paid",IF(K214=0,"Current",IF(K214&lt;=30,"1-30 Days",IF(K214&lt;=60,"31-60 Days",IF(K214&lt;=90,"61-90 Days","90+ Days"))))))</x:f>
      </x:c>
      <x:c r="M214" s="76" t="str">
        <x:f>IF(A214="","",IF(J214=0,"Paid",IF(AND(E214&lt;&gt;"",TODAY()&gt;E214),"Overdue","Open")))</x:f>
      </x:c>
      <x:c r="N214" s="13"/>
      <x:c r="O214" s="13"/>
      <x:c r="P214" s="13"/>
    </x:row>
    <x:row r="215">
      <x:c r="A215" s="13"/>
      <x:c r="B215" s="13"/>
      <x:c r="C215" s="76" t="str">
        <x:f>IF(B215="","",IFERROR(VLOOKUP(B215,'Lists &amp; COA'!$E$47:$G$145,2,FALSE),"Vendor not found"))</x:f>
      </x:c>
      <x:c r="D215" s="14"/>
      <x:c r="E215" s="14"/>
      <x:c r="F215" s="13"/>
      <x:c r="G215" s="77"/>
      <x:c r="H215" s="78" t="str">
        <x:f>IF(A215="","",SUMIFS('Vendor Payments'!$H$7:$H$506,'Vendor Payments'!$E$7:$E$506,A215))</x:f>
      </x:c>
      <x:c r="I215" s="77"/>
      <x:c r="J215" s="78" t="str">
        <x:f>IF(G215="","",MAX(0,N(G215)-N(H215)-N(I215)))</x:f>
      </x:c>
      <x:c r="K215" s="76" t="str">
        <x:f>IF(A215="","",IF(OR(J215=0,E215=""),0,MAX(0,TODAY()-E215)))</x:f>
      </x:c>
      <x:c r="L215" s="76" t="str">
        <x:f>IF(J215="","",IF(J215=0,"Paid",IF(K215=0,"Current",IF(K215&lt;=30,"1-30 Days",IF(K215&lt;=60,"31-60 Days",IF(K215&lt;=90,"61-90 Days","90+ Days"))))))</x:f>
      </x:c>
      <x:c r="M215" s="76" t="str">
        <x:f>IF(A215="","",IF(J215=0,"Paid",IF(AND(E215&lt;&gt;"",TODAY()&gt;E215),"Overdue","Open")))</x:f>
      </x:c>
      <x:c r="N215" s="13"/>
      <x:c r="O215" s="13"/>
      <x:c r="P215" s="13"/>
    </x:row>
    <x:row r="216">
      <x:c r="A216" s="13"/>
      <x:c r="B216" s="13"/>
      <x:c r="C216" s="76" t="str">
        <x:f>IF(B216="","",IFERROR(VLOOKUP(B216,'Lists &amp; COA'!$E$47:$G$145,2,FALSE),"Vendor not found"))</x:f>
      </x:c>
      <x:c r="D216" s="14"/>
      <x:c r="E216" s="14"/>
      <x:c r="F216" s="13"/>
      <x:c r="G216" s="77"/>
      <x:c r="H216" s="78" t="str">
        <x:f>IF(A216="","",SUMIFS('Vendor Payments'!$H$7:$H$506,'Vendor Payments'!$E$7:$E$506,A216))</x:f>
      </x:c>
      <x:c r="I216" s="77"/>
      <x:c r="J216" s="78" t="str">
        <x:f>IF(G216="","",MAX(0,N(G216)-N(H216)-N(I216)))</x:f>
      </x:c>
      <x:c r="K216" s="76" t="str">
        <x:f>IF(A216="","",IF(OR(J216=0,E216=""),0,MAX(0,TODAY()-E216)))</x:f>
      </x:c>
      <x:c r="L216" s="76" t="str">
        <x:f>IF(J216="","",IF(J216=0,"Paid",IF(K216=0,"Current",IF(K216&lt;=30,"1-30 Days",IF(K216&lt;=60,"31-60 Days",IF(K216&lt;=90,"61-90 Days","90+ Days"))))))</x:f>
      </x:c>
      <x:c r="M216" s="76" t="str">
        <x:f>IF(A216="","",IF(J216=0,"Paid",IF(AND(E216&lt;&gt;"",TODAY()&gt;E216),"Overdue","Open")))</x:f>
      </x:c>
      <x:c r="N216" s="13"/>
      <x:c r="O216" s="13"/>
      <x:c r="P216" s="13"/>
    </x:row>
    <x:row r="217">
      <x:c r="A217" s="13"/>
      <x:c r="B217" s="13"/>
      <x:c r="C217" s="76" t="str">
        <x:f>IF(B217="","",IFERROR(VLOOKUP(B217,'Lists &amp; COA'!$E$47:$G$145,2,FALSE),"Vendor not found"))</x:f>
      </x:c>
      <x:c r="D217" s="14"/>
      <x:c r="E217" s="14"/>
      <x:c r="F217" s="13"/>
      <x:c r="G217" s="77"/>
      <x:c r="H217" s="78" t="str">
        <x:f>IF(A217="","",SUMIFS('Vendor Payments'!$H$7:$H$506,'Vendor Payments'!$E$7:$E$506,A217))</x:f>
      </x:c>
      <x:c r="I217" s="77"/>
      <x:c r="J217" s="78" t="str">
        <x:f>IF(G217="","",MAX(0,N(G217)-N(H217)-N(I217)))</x:f>
      </x:c>
      <x:c r="K217" s="76" t="str">
        <x:f>IF(A217="","",IF(OR(J217=0,E217=""),0,MAX(0,TODAY()-E217)))</x:f>
      </x:c>
      <x:c r="L217" s="76" t="str">
        <x:f>IF(J217="","",IF(J217=0,"Paid",IF(K217=0,"Current",IF(K217&lt;=30,"1-30 Days",IF(K217&lt;=60,"31-60 Days",IF(K217&lt;=90,"61-90 Days","90+ Days"))))))</x:f>
      </x:c>
      <x:c r="M217" s="76" t="str">
        <x:f>IF(A217="","",IF(J217=0,"Paid",IF(AND(E217&lt;&gt;"",TODAY()&gt;E217),"Overdue","Open")))</x:f>
      </x:c>
      <x:c r="N217" s="13"/>
      <x:c r="O217" s="13"/>
      <x:c r="P217" s="13"/>
    </x:row>
    <x:row r="218">
      <x:c r="A218" s="13"/>
      <x:c r="B218" s="13"/>
      <x:c r="C218" s="76" t="str">
        <x:f>IF(B218="","",IFERROR(VLOOKUP(B218,'Lists &amp; COA'!$E$47:$G$145,2,FALSE),"Vendor not found"))</x:f>
      </x:c>
      <x:c r="D218" s="14"/>
      <x:c r="E218" s="14"/>
      <x:c r="F218" s="13"/>
      <x:c r="G218" s="77"/>
      <x:c r="H218" s="78" t="str">
        <x:f>IF(A218="","",SUMIFS('Vendor Payments'!$H$7:$H$506,'Vendor Payments'!$E$7:$E$506,A218))</x:f>
      </x:c>
      <x:c r="I218" s="77"/>
      <x:c r="J218" s="78" t="str">
        <x:f>IF(G218="","",MAX(0,N(G218)-N(H218)-N(I218)))</x:f>
      </x:c>
      <x:c r="K218" s="76" t="str">
        <x:f>IF(A218="","",IF(OR(J218=0,E218=""),0,MAX(0,TODAY()-E218)))</x:f>
      </x:c>
      <x:c r="L218" s="76" t="str">
        <x:f>IF(J218="","",IF(J218=0,"Paid",IF(K218=0,"Current",IF(K218&lt;=30,"1-30 Days",IF(K218&lt;=60,"31-60 Days",IF(K218&lt;=90,"61-90 Days","90+ Days"))))))</x:f>
      </x:c>
      <x:c r="M218" s="76" t="str">
        <x:f>IF(A218="","",IF(J218=0,"Paid",IF(AND(E218&lt;&gt;"",TODAY()&gt;E218),"Overdue","Open")))</x:f>
      </x:c>
      <x:c r="N218" s="13"/>
      <x:c r="O218" s="13"/>
      <x:c r="P218" s="13"/>
    </x:row>
    <x:row r="219">
      <x:c r="A219" s="13"/>
      <x:c r="B219" s="13"/>
      <x:c r="C219" s="76" t="str">
        <x:f>IF(B219="","",IFERROR(VLOOKUP(B219,'Lists &amp; COA'!$E$47:$G$145,2,FALSE),"Vendor not found"))</x:f>
      </x:c>
      <x:c r="D219" s="14"/>
      <x:c r="E219" s="14"/>
      <x:c r="F219" s="13"/>
      <x:c r="G219" s="77"/>
      <x:c r="H219" s="78" t="str">
        <x:f>IF(A219="","",SUMIFS('Vendor Payments'!$H$7:$H$506,'Vendor Payments'!$E$7:$E$506,A219))</x:f>
      </x:c>
      <x:c r="I219" s="77"/>
      <x:c r="J219" s="78" t="str">
        <x:f>IF(G219="","",MAX(0,N(G219)-N(H219)-N(I219)))</x:f>
      </x:c>
      <x:c r="K219" s="76" t="str">
        <x:f>IF(A219="","",IF(OR(J219=0,E219=""),0,MAX(0,TODAY()-E219)))</x:f>
      </x:c>
      <x:c r="L219" s="76" t="str">
        <x:f>IF(J219="","",IF(J219=0,"Paid",IF(K219=0,"Current",IF(K219&lt;=30,"1-30 Days",IF(K219&lt;=60,"31-60 Days",IF(K219&lt;=90,"61-90 Days","90+ Days"))))))</x:f>
      </x:c>
      <x:c r="M219" s="76" t="str">
        <x:f>IF(A219="","",IF(J219=0,"Paid",IF(AND(E219&lt;&gt;"",TODAY()&gt;E219),"Overdue","Open")))</x:f>
      </x:c>
      <x:c r="N219" s="13"/>
      <x:c r="O219" s="13"/>
      <x:c r="P219" s="13"/>
    </x:row>
    <x:row r="220">
      <x:c r="A220" s="13"/>
      <x:c r="B220" s="13"/>
      <x:c r="C220" s="76" t="str">
        <x:f>IF(B220="","",IFERROR(VLOOKUP(B220,'Lists &amp; COA'!$E$47:$G$145,2,FALSE),"Vendor not found"))</x:f>
      </x:c>
      <x:c r="D220" s="14"/>
      <x:c r="E220" s="14"/>
      <x:c r="F220" s="13"/>
      <x:c r="G220" s="77"/>
      <x:c r="H220" s="78" t="str">
        <x:f>IF(A220="","",SUMIFS('Vendor Payments'!$H$7:$H$506,'Vendor Payments'!$E$7:$E$506,A220))</x:f>
      </x:c>
      <x:c r="I220" s="77"/>
      <x:c r="J220" s="78" t="str">
        <x:f>IF(G220="","",MAX(0,N(G220)-N(H220)-N(I220)))</x:f>
      </x:c>
      <x:c r="K220" s="76" t="str">
        <x:f>IF(A220="","",IF(OR(J220=0,E220=""),0,MAX(0,TODAY()-E220)))</x:f>
      </x:c>
      <x:c r="L220" s="76" t="str">
        <x:f>IF(J220="","",IF(J220=0,"Paid",IF(K220=0,"Current",IF(K220&lt;=30,"1-30 Days",IF(K220&lt;=60,"31-60 Days",IF(K220&lt;=90,"61-90 Days","90+ Days"))))))</x:f>
      </x:c>
      <x:c r="M220" s="76" t="str">
        <x:f>IF(A220="","",IF(J220=0,"Paid",IF(AND(E220&lt;&gt;"",TODAY()&gt;E220),"Overdue","Open")))</x:f>
      </x:c>
      <x:c r="N220" s="13"/>
      <x:c r="O220" s="13"/>
      <x:c r="P220" s="13"/>
    </x:row>
    <x:row r="221">
      <x:c r="A221" s="13"/>
      <x:c r="B221" s="13"/>
      <x:c r="C221" s="76" t="str">
        <x:f>IF(B221="","",IFERROR(VLOOKUP(B221,'Lists &amp; COA'!$E$47:$G$145,2,FALSE),"Vendor not found"))</x:f>
      </x:c>
      <x:c r="D221" s="14"/>
      <x:c r="E221" s="14"/>
      <x:c r="F221" s="13"/>
      <x:c r="G221" s="77"/>
      <x:c r="H221" s="78" t="str">
        <x:f>IF(A221="","",SUMIFS('Vendor Payments'!$H$7:$H$506,'Vendor Payments'!$E$7:$E$506,A221))</x:f>
      </x:c>
      <x:c r="I221" s="77"/>
      <x:c r="J221" s="78" t="str">
        <x:f>IF(G221="","",MAX(0,N(G221)-N(H221)-N(I221)))</x:f>
      </x:c>
      <x:c r="K221" s="76" t="str">
        <x:f>IF(A221="","",IF(OR(J221=0,E221=""),0,MAX(0,TODAY()-E221)))</x:f>
      </x:c>
      <x:c r="L221" s="76" t="str">
        <x:f>IF(J221="","",IF(J221=0,"Paid",IF(K221=0,"Current",IF(K221&lt;=30,"1-30 Days",IF(K221&lt;=60,"31-60 Days",IF(K221&lt;=90,"61-90 Days","90+ Days"))))))</x:f>
      </x:c>
      <x:c r="M221" s="76" t="str">
        <x:f>IF(A221="","",IF(J221=0,"Paid",IF(AND(E221&lt;&gt;"",TODAY()&gt;E221),"Overdue","Open")))</x:f>
      </x:c>
      <x:c r="N221" s="13"/>
      <x:c r="O221" s="13"/>
      <x:c r="P221" s="13"/>
    </x:row>
    <x:row r="222">
      <x:c r="A222" s="13"/>
      <x:c r="B222" s="13"/>
      <x:c r="C222" s="76" t="str">
        <x:f>IF(B222="","",IFERROR(VLOOKUP(B222,'Lists &amp; COA'!$E$47:$G$145,2,FALSE),"Vendor not found"))</x:f>
      </x:c>
      <x:c r="D222" s="14"/>
      <x:c r="E222" s="14"/>
      <x:c r="F222" s="13"/>
      <x:c r="G222" s="77"/>
      <x:c r="H222" s="78" t="str">
        <x:f>IF(A222="","",SUMIFS('Vendor Payments'!$H$7:$H$506,'Vendor Payments'!$E$7:$E$506,A222))</x:f>
      </x:c>
      <x:c r="I222" s="77"/>
      <x:c r="J222" s="78" t="str">
        <x:f>IF(G222="","",MAX(0,N(G222)-N(H222)-N(I222)))</x:f>
      </x:c>
      <x:c r="K222" s="76" t="str">
        <x:f>IF(A222="","",IF(OR(J222=0,E222=""),0,MAX(0,TODAY()-E222)))</x:f>
      </x:c>
      <x:c r="L222" s="76" t="str">
        <x:f>IF(J222="","",IF(J222=0,"Paid",IF(K222=0,"Current",IF(K222&lt;=30,"1-30 Days",IF(K222&lt;=60,"31-60 Days",IF(K222&lt;=90,"61-90 Days","90+ Days"))))))</x:f>
      </x:c>
      <x:c r="M222" s="76" t="str">
        <x:f>IF(A222="","",IF(J222=0,"Paid",IF(AND(E222&lt;&gt;"",TODAY()&gt;E222),"Overdue","Open")))</x:f>
      </x:c>
      <x:c r="N222" s="13"/>
      <x:c r="O222" s="13"/>
      <x:c r="P222" s="13"/>
    </x:row>
    <x:row r="223">
      <x:c r="A223" s="13"/>
      <x:c r="B223" s="13"/>
      <x:c r="C223" s="76" t="str">
        <x:f>IF(B223="","",IFERROR(VLOOKUP(B223,'Lists &amp; COA'!$E$47:$G$145,2,FALSE),"Vendor not found"))</x:f>
      </x:c>
      <x:c r="D223" s="14"/>
      <x:c r="E223" s="14"/>
      <x:c r="F223" s="13"/>
      <x:c r="G223" s="77"/>
      <x:c r="H223" s="78" t="str">
        <x:f>IF(A223="","",SUMIFS('Vendor Payments'!$H$7:$H$506,'Vendor Payments'!$E$7:$E$506,A223))</x:f>
      </x:c>
      <x:c r="I223" s="77"/>
      <x:c r="J223" s="78" t="str">
        <x:f>IF(G223="","",MAX(0,N(G223)-N(H223)-N(I223)))</x:f>
      </x:c>
      <x:c r="K223" s="76" t="str">
        <x:f>IF(A223="","",IF(OR(J223=0,E223=""),0,MAX(0,TODAY()-E223)))</x:f>
      </x:c>
      <x:c r="L223" s="76" t="str">
        <x:f>IF(J223="","",IF(J223=0,"Paid",IF(K223=0,"Current",IF(K223&lt;=30,"1-30 Days",IF(K223&lt;=60,"31-60 Days",IF(K223&lt;=90,"61-90 Days","90+ Days"))))))</x:f>
      </x:c>
      <x:c r="M223" s="76" t="str">
        <x:f>IF(A223="","",IF(J223=0,"Paid",IF(AND(E223&lt;&gt;"",TODAY()&gt;E223),"Overdue","Open")))</x:f>
      </x:c>
      <x:c r="N223" s="13"/>
      <x:c r="O223" s="13"/>
      <x:c r="P223" s="13"/>
    </x:row>
    <x:row r="224">
      <x:c r="A224" s="13"/>
      <x:c r="B224" s="13"/>
      <x:c r="C224" s="76" t="str">
        <x:f>IF(B224="","",IFERROR(VLOOKUP(B224,'Lists &amp; COA'!$E$47:$G$145,2,FALSE),"Vendor not found"))</x:f>
      </x:c>
      <x:c r="D224" s="14"/>
      <x:c r="E224" s="14"/>
      <x:c r="F224" s="13"/>
      <x:c r="G224" s="77"/>
      <x:c r="H224" s="78" t="str">
        <x:f>IF(A224="","",SUMIFS('Vendor Payments'!$H$7:$H$506,'Vendor Payments'!$E$7:$E$506,A224))</x:f>
      </x:c>
      <x:c r="I224" s="77"/>
      <x:c r="J224" s="78" t="str">
        <x:f>IF(G224="","",MAX(0,N(G224)-N(H224)-N(I224)))</x:f>
      </x:c>
      <x:c r="K224" s="76" t="str">
        <x:f>IF(A224="","",IF(OR(J224=0,E224=""),0,MAX(0,TODAY()-E224)))</x:f>
      </x:c>
      <x:c r="L224" s="76" t="str">
        <x:f>IF(J224="","",IF(J224=0,"Paid",IF(K224=0,"Current",IF(K224&lt;=30,"1-30 Days",IF(K224&lt;=60,"31-60 Days",IF(K224&lt;=90,"61-90 Days","90+ Days"))))))</x:f>
      </x:c>
      <x:c r="M224" s="76" t="str">
        <x:f>IF(A224="","",IF(J224=0,"Paid",IF(AND(E224&lt;&gt;"",TODAY()&gt;E224),"Overdue","Open")))</x:f>
      </x:c>
      <x:c r="N224" s="13"/>
      <x:c r="O224" s="13"/>
      <x:c r="P224" s="13"/>
    </x:row>
    <x:row r="225">
      <x:c r="A225" s="13"/>
      <x:c r="B225" s="13"/>
      <x:c r="C225" s="76" t="str">
        <x:f>IF(B225="","",IFERROR(VLOOKUP(B225,'Lists &amp; COA'!$E$47:$G$145,2,FALSE),"Vendor not found"))</x:f>
      </x:c>
      <x:c r="D225" s="14"/>
      <x:c r="E225" s="14"/>
      <x:c r="F225" s="13"/>
      <x:c r="G225" s="77"/>
      <x:c r="H225" s="78" t="str">
        <x:f>IF(A225="","",SUMIFS('Vendor Payments'!$H$7:$H$506,'Vendor Payments'!$E$7:$E$506,A225))</x:f>
      </x:c>
      <x:c r="I225" s="77"/>
      <x:c r="J225" s="78" t="str">
        <x:f>IF(G225="","",MAX(0,N(G225)-N(H225)-N(I225)))</x:f>
      </x:c>
      <x:c r="K225" s="76" t="str">
        <x:f>IF(A225="","",IF(OR(J225=0,E225=""),0,MAX(0,TODAY()-E225)))</x:f>
      </x:c>
      <x:c r="L225" s="76" t="str">
        <x:f>IF(J225="","",IF(J225=0,"Paid",IF(K225=0,"Current",IF(K225&lt;=30,"1-30 Days",IF(K225&lt;=60,"31-60 Days",IF(K225&lt;=90,"61-90 Days","90+ Days"))))))</x:f>
      </x:c>
      <x:c r="M225" s="76" t="str">
        <x:f>IF(A225="","",IF(J225=0,"Paid",IF(AND(E225&lt;&gt;"",TODAY()&gt;E225),"Overdue","Open")))</x:f>
      </x:c>
      <x:c r="N225" s="13"/>
      <x:c r="O225" s="13"/>
      <x:c r="P225" s="13"/>
    </x:row>
    <x:row r="226">
      <x:c r="A226" s="13"/>
      <x:c r="B226" s="13"/>
      <x:c r="C226" s="76" t="str">
        <x:f>IF(B226="","",IFERROR(VLOOKUP(B226,'Lists &amp; COA'!$E$47:$G$145,2,FALSE),"Vendor not found"))</x:f>
      </x:c>
      <x:c r="D226" s="14"/>
      <x:c r="E226" s="14"/>
      <x:c r="F226" s="13"/>
      <x:c r="G226" s="77"/>
      <x:c r="H226" s="78" t="str">
        <x:f>IF(A226="","",SUMIFS('Vendor Payments'!$H$7:$H$506,'Vendor Payments'!$E$7:$E$506,A226))</x:f>
      </x:c>
      <x:c r="I226" s="77"/>
      <x:c r="J226" s="78" t="str">
        <x:f>IF(G226="","",MAX(0,N(G226)-N(H226)-N(I226)))</x:f>
      </x:c>
      <x:c r="K226" s="76" t="str">
        <x:f>IF(A226="","",IF(OR(J226=0,E226=""),0,MAX(0,TODAY()-E226)))</x:f>
      </x:c>
      <x:c r="L226" s="76" t="str">
        <x:f>IF(J226="","",IF(J226=0,"Paid",IF(K226=0,"Current",IF(K226&lt;=30,"1-30 Days",IF(K226&lt;=60,"31-60 Days",IF(K226&lt;=90,"61-90 Days","90+ Days"))))))</x:f>
      </x:c>
      <x:c r="M226" s="76" t="str">
        <x:f>IF(A226="","",IF(J226=0,"Paid",IF(AND(E226&lt;&gt;"",TODAY()&gt;E226),"Overdue","Open")))</x:f>
      </x:c>
      <x:c r="N226" s="13"/>
      <x:c r="O226" s="13"/>
      <x:c r="P226" s="13"/>
    </x:row>
    <x:row r="227">
      <x:c r="A227" s="13"/>
      <x:c r="B227" s="13"/>
      <x:c r="C227" s="76" t="str">
        <x:f>IF(B227="","",IFERROR(VLOOKUP(B227,'Lists &amp; COA'!$E$47:$G$145,2,FALSE),"Vendor not found"))</x:f>
      </x:c>
      <x:c r="D227" s="14"/>
      <x:c r="E227" s="14"/>
      <x:c r="F227" s="13"/>
      <x:c r="G227" s="77"/>
      <x:c r="H227" s="78" t="str">
        <x:f>IF(A227="","",SUMIFS('Vendor Payments'!$H$7:$H$506,'Vendor Payments'!$E$7:$E$506,A227))</x:f>
      </x:c>
      <x:c r="I227" s="77"/>
      <x:c r="J227" s="78" t="str">
        <x:f>IF(G227="","",MAX(0,N(G227)-N(H227)-N(I227)))</x:f>
      </x:c>
      <x:c r="K227" s="76" t="str">
        <x:f>IF(A227="","",IF(OR(J227=0,E227=""),0,MAX(0,TODAY()-E227)))</x:f>
      </x:c>
      <x:c r="L227" s="76" t="str">
        <x:f>IF(J227="","",IF(J227=0,"Paid",IF(K227=0,"Current",IF(K227&lt;=30,"1-30 Days",IF(K227&lt;=60,"31-60 Days",IF(K227&lt;=90,"61-90 Days","90+ Days"))))))</x:f>
      </x:c>
      <x:c r="M227" s="76" t="str">
        <x:f>IF(A227="","",IF(J227=0,"Paid",IF(AND(E227&lt;&gt;"",TODAY()&gt;E227),"Overdue","Open")))</x:f>
      </x:c>
      <x:c r="N227" s="13"/>
      <x:c r="O227" s="13"/>
      <x:c r="P227" s="13"/>
    </x:row>
    <x:row r="228">
      <x:c r="A228" s="13"/>
      <x:c r="B228" s="13"/>
      <x:c r="C228" s="76" t="str">
        <x:f>IF(B228="","",IFERROR(VLOOKUP(B228,'Lists &amp; COA'!$E$47:$G$145,2,FALSE),"Vendor not found"))</x:f>
      </x:c>
      <x:c r="D228" s="14"/>
      <x:c r="E228" s="14"/>
      <x:c r="F228" s="13"/>
      <x:c r="G228" s="77"/>
      <x:c r="H228" s="78" t="str">
        <x:f>IF(A228="","",SUMIFS('Vendor Payments'!$H$7:$H$506,'Vendor Payments'!$E$7:$E$506,A228))</x:f>
      </x:c>
      <x:c r="I228" s="77"/>
      <x:c r="J228" s="78" t="str">
        <x:f>IF(G228="","",MAX(0,N(G228)-N(H228)-N(I228)))</x:f>
      </x:c>
      <x:c r="K228" s="76" t="str">
        <x:f>IF(A228="","",IF(OR(J228=0,E228=""),0,MAX(0,TODAY()-E228)))</x:f>
      </x:c>
      <x:c r="L228" s="76" t="str">
        <x:f>IF(J228="","",IF(J228=0,"Paid",IF(K228=0,"Current",IF(K228&lt;=30,"1-30 Days",IF(K228&lt;=60,"31-60 Days",IF(K228&lt;=90,"61-90 Days","90+ Days"))))))</x:f>
      </x:c>
      <x:c r="M228" s="76" t="str">
        <x:f>IF(A228="","",IF(J228=0,"Paid",IF(AND(E228&lt;&gt;"",TODAY()&gt;E228),"Overdue","Open")))</x:f>
      </x:c>
      <x:c r="N228" s="13"/>
      <x:c r="O228" s="13"/>
      <x:c r="P228" s="13"/>
    </x:row>
    <x:row r="229">
      <x:c r="A229" s="13"/>
      <x:c r="B229" s="13"/>
      <x:c r="C229" s="76" t="str">
        <x:f>IF(B229="","",IFERROR(VLOOKUP(B229,'Lists &amp; COA'!$E$47:$G$145,2,FALSE),"Vendor not found"))</x:f>
      </x:c>
      <x:c r="D229" s="14"/>
      <x:c r="E229" s="14"/>
      <x:c r="F229" s="13"/>
      <x:c r="G229" s="77"/>
      <x:c r="H229" s="78" t="str">
        <x:f>IF(A229="","",SUMIFS('Vendor Payments'!$H$7:$H$506,'Vendor Payments'!$E$7:$E$506,A229))</x:f>
      </x:c>
      <x:c r="I229" s="77"/>
      <x:c r="J229" s="78" t="str">
        <x:f>IF(G229="","",MAX(0,N(G229)-N(H229)-N(I229)))</x:f>
      </x:c>
      <x:c r="K229" s="76" t="str">
        <x:f>IF(A229="","",IF(OR(J229=0,E229=""),0,MAX(0,TODAY()-E229)))</x:f>
      </x:c>
      <x:c r="L229" s="76" t="str">
        <x:f>IF(J229="","",IF(J229=0,"Paid",IF(K229=0,"Current",IF(K229&lt;=30,"1-30 Days",IF(K229&lt;=60,"31-60 Days",IF(K229&lt;=90,"61-90 Days","90+ Days"))))))</x:f>
      </x:c>
      <x:c r="M229" s="76" t="str">
        <x:f>IF(A229="","",IF(J229=0,"Paid",IF(AND(E229&lt;&gt;"",TODAY()&gt;E229),"Overdue","Open")))</x:f>
      </x:c>
      <x:c r="N229" s="13"/>
      <x:c r="O229" s="13"/>
      <x:c r="P229" s="13"/>
    </x:row>
    <x:row r="230">
      <x:c r="A230" s="13"/>
      <x:c r="B230" s="13"/>
      <x:c r="C230" s="76" t="str">
        <x:f>IF(B230="","",IFERROR(VLOOKUP(B230,'Lists &amp; COA'!$E$47:$G$145,2,FALSE),"Vendor not found"))</x:f>
      </x:c>
      <x:c r="D230" s="14"/>
      <x:c r="E230" s="14"/>
      <x:c r="F230" s="13"/>
      <x:c r="G230" s="77"/>
      <x:c r="H230" s="78" t="str">
        <x:f>IF(A230="","",SUMIFS('Vendor Payments'!$H$7:$H$506,'Vendor Payments'!$E$7:$E$506,A230))</x:f>
      </x:c>
      <x:c r="I230" s="77"/>
      <x:c r="J230" s="78" t="str">
        <x:f>IF(G230="","",MAX(0,N(G230)-N(H230)-N(I230)))</x:f>
      </x:c>
      <x:c r="K230" s="76" t="str">
        <x:f>IF(A230="","",IF(OR(J230=0,E230=""),0,MAX(0,TODAY()-E230)))</x:f>
      </x:c>
      <x:c r="L230" s="76" t="str">
        <x:f>IF(J230="","",IF(J230=0,"Paid",IF(K230=0,"Current",IF(K230&lt;=30,"1-30 Days",IF(K230&lt;=60,"31-60 Days",IF(K230&lt;=90,"61-90 Days","90+ Days"))))))</x:f>
      </x:c>
      <x:c r="M230" s="76" t="str">
        <x:f>IF(A230="","",IF(J230=0,"Paid",IF(AND(E230&lt;&gt;"",TODAY()&gt;E230),"Overdue","Open")))</x:f>
      </x:c>
      <x:c r="N230" s="13"/>
      <x:c r="O230" s="13"/>
      <x:c r="P230" s="13"/>
    </x:row>
    <x:row r="231">
      <x:c r="A231" s="13"/>
      <x:c r="B231" s="13"/>
      <x:c r="C231" s="76" t="str">
        <x:f>IF(B231="","",IFERROR(VLOOKUP(B231,'Lists &amp; COA'!$E$47:$G$145,2,FALSE),"Vendor not found"))</x:f>
      </x:c>
      <x:c r="D231" s="14"/>
      <x:c r="E231" s="14"/>
      <x:c r="F231" s="13"/>
      <x:c r="G231" s="77"/>
      <x:c r="H231" s="78" t="str">
        <x:f>IF(A231="","",SUMIFS('Vendor Payments'!$H$7:$H$506,'Vendor Payments'!$E$7:$E$506,A231))</x:f>
      </x:c>
      <x:c r="I231" s="77"/>
      <x:c r="J231" s="78" t="str">
        <x:f>IF(G231="","",MAX(0,N(G231)-N(H231)-N(I231)))</x:f>
      </x:c>
      <x:c r="K231" s="76" t="str">
        <x:f>IF(A231="","",IF(OR(J231=0,E231=""),0,MAX(0,TODAY()-E231)))</x:f>
      </x:c>
      <x:c r="L231" s="76" t="str">
        <x:f>IF(J231="","",IF(J231=0,"Paid",IF(K231=0,"Current",IF(K231&lt;=30,"1-30 Days",IF(K231&lt;=60,"31-60 Days",IF(K231&lt;=90,"61-90 Days","90+ Days"))))))</x:f>
      </x:c>
      <x:c r="M231" s="76" t="str">
        <x:f>IF(A231="","",IF(J231=0,"Paid",IF(AND(E231&lt;&gt;"",TODAY()&gt;E231),"Overdue","Open")))</x:f>
      </x:c>
      <x:c r="N231" s="13"/>
      <x:c r="O231" s="13"/>
      <x:c r="P231" s="13"/>
    </x:row>
    <x:row r="232">
      <x:c r="A232" s="13"/>
      <x:c r="B232" s="13"/>
      <x:c r="C232" s="76" t="str">
        <x:f>IF(B232="","",IFERROR(VLOOKUP(B232,'Lists &amp; COA'!$E$47:$G$145,2,FALSE),"Vendor not found"))</x:f>
      </x:c>
      <x:c r="D232" s="14"/>
      <x:c r="E232" s="14"/>
      <x:c r="F232" s="13"/>
      <x:c r="G232" s="77"/>
      <x:c r="H232" s="78" t="str">
        <x:f>IF(A232="","",SUMIFS('Vendor Payments'!$H$7:$H$506,'Vendor Payments'!$E$7:$E$506,A232))</x:f>
      </x:c>
      <x:c r="I232" s="77"/>
      <x:c r="J232" s="78" t="str">
        <x:f>IF(G232="","",MAX(0,N(G232)-N(H232)-N(I232)))</x:f>
      </x:c>
      <x:c r="K232" s="76" t="str">
        <x:f>IF(A232="","",IF(OR(J232=0,E232=""),0,MAX(0,TODAY()-E232)))</x:f>
      </x:c>
      <x:c r="L232" s="76" t="str">
        <x:f>IF(J232="","",IF(J232=0,"Paid",IF(K232=0,"Current",IF(K232&lt;=30,"1-30 Days",IF(K232&lt;=60,"31-60 Days",IF(K232&lt;=90,"61-90 Days","90+ Days"))))))</x:f>
      </x:c>
      <x:c r="M232" s="76" t="str">
        <x:f>IF(A232="","",IF(J232=0,"Paid",IF(AND(E232&lt;&gt;"",TODAY()&gt;E232),"Overdue","Open")))</x:f>
      </x:c>
      <x:c r="N232" s="13"/>
      <x:c r="O232" s="13"/>
      <x:c r="P232" s="13"/>
    </x:row>
    <x:row r="233">
      <x:c r="A233" s="13"/>
      <x:c r="B233" s="13"/>
      <x:c r="C233" s="76" t="str">
        <x:f>IF(B233="","",IFERROR(VLOOKUP(B233,'Lists &amp; COA'!$E$47:$G$145,2,FALSE),"Vendor not found"))</x:f>
      </x:c>
      <x:c r="D233" s="14"/>
      <x:c r="E233" s="14"/>
      <x:c r="F233" s="13"/>
      <x:c r="G233" s="77"/>
      <x:c r="H233" s="78" t="str">
        <x:f>IF(A233="","",SUMIFS('Vendor Payments'!$H$7:$H$506,'Vendor Payments'!$E$7:$E$506,A233))</x:f>
      </x:c>
      <x:c r="I233" s="77"/>
      <x:c r="J233" s="78" t="str">
        <x:f>IF(G233="","",MAX(0,N(G233)-N(H233)-N(I233)))</x:f>
      </x:c>
      <x:c r="K233" s="76" t="str">
        <x:f>IF(A233="","",IF(OR(J233=0,E233=""),0,MAX(0,TODAY()-E233)))</x:f>
      </x:c>
      <x:c r="L233" s="76" t="str">
        <x:f>IF(J233="","",IF(J233=0,"Paid",IF(K233=0,"Current",IF(K233&lt;=30,"1-30 Days",IF(K233&lt;=60,"31-60 Days",IF(K233&lt;=90,"61-90 Days","90+ Days"))))))</x:f>
      </x:c>
      <x:c r="M233" s="76" t="str">
        <x:f>IF(A233="","",IF(J233=0,"Paid",IF(AND(E233&lt;&gt;"",TODAY()&gt;E233),"Overdue","Open")))</x:f>
      </x:c>
      <x:c r="N233" s="13"/>
      <x:c r="O233" s="13"/>
      <x:c r="P233" s="13"/>
    </x:row>
    <x:row r="234">
      <x:c r="A234" s="13"/>
      <x:c r="B234" s="13"/>
      <x:c r="C234" s="76" t="str">
        <x:f>IF(B234="","",IFERROR(VLOOKUP(B234,'Lists &amp; COA'!$E$47:$G$145,2,FALSE),"Vendor not found"))</x:f>
      </x:c>
      <x:c r="D234" s="14"/>
      <x:c r="E234" s="14"/>
      <x:c r="F234" s="13"/>
      <x:c r="G234" s="77"/>
      <x:c r="H234" s="78" t="str">
        <x:f>IF(A234="","",SUMIFS('Vendor Payments'!$H$7:$H$506,'Vendor Payments'!$E$7:$E$506,A234))</x:f>
      </x:c>
      <x:c r="I234" s="77"/>
      <x:c r="J234" s="78" t="str">
        <x:f>IF(G234="","",MAX(0,N(G234)-N(H234)-N(I234)))</x:f>
      </x:c>
      <x:c r="K234" s="76" t="str">
        <x:f>IF(A234="","",IF(OR(J234=0,E234=""),0,MAX(0,TODAY()-E234)))</x:f>
      </x:c>
      <x:c r="L234" s="76" t="str">
        <x:f>IF(J234="","",IF(J234=0,"Paid",IF(K234=0,"Current",IF(K234&lt;=30,"1-30 Days",IF(K234&lt;=60,"31-60 Days",IF(K234&lt;=90,"61-90 Days","90+ Days"))))))</x:f>
      </x:c>
      <x:c r="M234" s="76" t="str">
        <x:f>IF(A234="","",IF(J234=0,"Paid",IF(AND(E234&lt;&gt;"",TODAY()&gt;E234),"Overdue","Open")))</x:f>
      </x:c>
      <x:c r="N234" s="13"/>
      <x:c r="O234" s="13"/>
      <x:c r="P234" s="13"/>
    </x:row>
    <x:row r="235">
      <x:c r="A235" s="13"/>
      <x:c r="B235" s="13"/>
      <x:c r="C235" s="76" t="str">
        <x:f>IF(B235="","",IFERROR(VLOOKUP(B235,'Lists &amp; COA'!$E$47:$G$145,2,FALSE),"Vendor not found"))</x:f>
      </x:c>
      <x:c r="D235" s="14"/>
      <x:c r="E235" s="14"/>
      <x:c r="F235" s="13"/>
      <x:c r="G235" s="77"/>
      <x:c r="H235" s="78" t="str">
        <x:f>IF(A235="","",SUMIFS('Vendor Payments'!$H$7:$H$506,'Vendor Payments'!$E$7:$E$506,A235))</x:f>
      </x:c>
      <x:c r="I235" s="77"/>
      <x:c r="J235" s="78" t="str">
        <x:f>IF(G235="","",MAX(0,N(G235)-N(H235)-N(I235)))</x:f>
      </x:c>
      <x:c r="K235" s="76" t="str">
        <x:f>IF(A235="","",IF(OR(J235=0,E235=""),0,MAX(0,TODAY()-E235)))</x:f>
      </x:c>
      <x:c r="L235" s="76" t="str">
        <x:f>IF(J235="","",IF(J235=0,"Paid",IF(K235=0,"Current",IF(K235&lt;=30,"1-30 Days",IF(K235&lt;=60,"31-60 Days",IF(K235&lt;=90,"61-90 Days","90+ Days"))))))</x:f>
      </x:c>
      <x:c r="M235" s="76" t="str">
        <x:f>IF(A235="","",IF(J235=0,"Paid",IF(AND(E235&lt;&gt;"",TODAY()&gt;E235),"Overdue","Open")))</x:f>
      </x:c>
      <x:c r="N235" s="13"/>
      <x:c r="O235" s="13"/>
      <x:c r="P235" s="13"/>
    </x:row>
    <x:row r="236">
      <x:c r="A236" s="13"/>
      <x:c r="B236" s="13"/>
      <x:c r="C236" s="76" t="str">
        <x:f>IF(B236="","",IFERROR(VLOOKUP(B236,'Lists &amp; COA'!$E$47:$G$145,2,FALSE),"Vendor not found"))</x:f>
      </x:c>
      <x:c r="D236" s="14"/>
      <x:c r="E236" s="14"/>
      <x:c r="F236" s="13"/>
      <x:c r="G236" s="77"/>
      <x:c r="H236" s="78" t="str">
        <x:f>IF(A236="","",SUMIFS('Vendor Payments'!$H$7:$H$506,'Vendor Payments'!$E$7:$E$506,A236))</x:f>
      </x:c>
      <x:c r="I236" s="77"/>
      <x:c r="J236" s="78" t="str">
        <x:f>IF(G236="","",MAX(0,N(G236)-N(H236)-N(I236)))</x:f>
      </x:c>
      <x:c r="K236" s="76" t="str">
        <x:f>IF(A236="","",IF(OR(J236=0,E236=""),0,MAX(0,TODAY()-E236)))</x:f>
      </x:c>
      <x:c r="L236" s="76" t="str">
        <x:f>IF(J236="","",IF(J236=0,"Paid",IF(K236=0,"Current",IF(K236&lt;=30,"1-30 Days",IF(K236&lt;=60,"31-60 Days",IF(K236&lt;=90,"61-90 Days","90+ Days"))))))</x:f>
      </x:c>
      <x:c r="M236" s="76" t="str">
        <x:f>IF(A236="","",IF(J236=0,"Paid",IF(AND(E236&lt;&gt;"",TODAY()&gt;E236),"Overdue","Open")))</x:f>
      </x:c>
      <x:c r="N236" s="13"/>
      <x:c r="O236" s="13"/>
      <x:c r="P236" s="13"/>
    </x:row>
    <x:row r="237">
      <x:c r="A237" s="13"/>
      <x:c r="B237" s="13"/>
      <x:c r="C237" s="76" t="str">
        <x:f>IF(B237="","",IFERROR(VLOOKUP(B237,'Lists &amp; COA'!$E$47:$G$145,2,FALSE),"Vendor not found"))</x:f>
      </x:c>
      <x:c r="D237" s="14"/>
      <x:c r="E237" s="14"/>
      <x:c r="F237" s="13"/>
      <x:c r="G237" s="77"/>
      <x:c r="H237" s="78" t="str">
        <x:f>IF(A237="","",SUMIFS('Vendor Payments'!$H$7:$H$506,'Vendor Payments'!$E$7:$E$506,A237))</x:f>
      </x:c>
      <x:c r="I237" s="77"/>
      <x:c r="J237" s="78" t="str">
        <x:f>IF(G237="","",MAX(0,N(G237)-N(H237)-N(I237)))</x:f>
      </x:c>
      <x:c r="K237" s="76" t="str">
        <x:f>IF(A237="","",IF(OR(J237=0,E237=""),0,MAX(0,TODAY()-E237)))</x:f>
      </x:c>
      <x:c r="L237" s="76" t="str">
        <x:f>IF(J237="","",IF(J237=0,"Paid",IF(K237=0,"Current",IF(K237&lt;=30,"1-30 Days",IF(K237&lt;=60,"31-60 Days",IF(K237&lt;=90,"61-90 Days","90+ Days"))))))</x:f>
      </x:c>
      <x:c r="M237" s="76" t="str">
        <x:f>IF(A237="","",IF(J237=0,"Paid",IF(AND(E237&lt;&gt;"",TODAY()&gt;E237),"Overdue","Open")))</x:f>
      </x:c>
      <x:c r="N237" s="13"/>
      <x:c r="O237" s="13"/>
      <x:c r="P237" s="13"/>
    </x:row>
    <x:row r="238">
      <x:c r="A238" s="13"/>
      <x:c r="B238" s="13"/>
      <x:c r="C238" s="76" t="str">
        <x:f>IF(B238="","",IFERROR(VLOOKUP(B238,'Lists &amp; COA'!$E$47:$G$145,2,FALSE),"Vendor not found"))</x:f>
      </x:c>
      <x:c r="D238" s="14"/>
      <x:c r="E238" s="14"/>
      <x:c r="F238" s="13"/>
      <x:c r="G238" s="77"/>
      <x:c r="H238" s="78" t="str">
        <x:f>IF(A238="","",SUMIFS('Vendor Payments'!$H$7:$H$506,'Vendor Payments'!$E$7:$E$506,A238))</x:f>
      </x:c>
      <x:c r="I238" s="77"/>
      <x:c r="J238" s="78" t="str">
        <x:f>IF(G238="","",MAX(0,N(G238)-N(H238)-N(I238)))</x:f>
      </x:c>
      <x:c r="K238" s="76" t="str">
        <x:f>IF(A238="","",IF(OR(J238=0,E238=""),0,MAX(0,TODAY()-E238)))</x:f>
      </x:c>
      <x:c r="L238" s="76" t="str">
        <x:f>IF(J238="","",IF(J238=0,"Paid",IF(K238=0,"Current",IF(K238&lt;=30,"1-30 Days",IF(K238&lt;=60,"31-60 Days",IF(K238&lt;=90,"61-90 Days","90+ Days"))))))</x:f>
      </x:c>
      <x:c r="M238" s="76" t="str">
        <x:f>IF(A238="","",IF(J238=0,"Paid",IF(AND(E238&lt;&gt;"",TODAY()&gt;E238),"Overdue","Open")))</x:f>
      </x:c>
      <x:c r="N238" s="13"/>
      <x:c r="O238" s="13"/>
      <x:c r="P238" s="13"/>
    </x:row>
    <x:row r="239">
      <x:c r="A239" s="13"/>
      <x:c r="B239" s="13"/>
      <x:c r="C239" s="76" t="str">
        <x:f>IF(B239="","",IFERROR(VLOOKUP(B239,'Lists &amp; COA'!$E$47:$G$145,2,FALSE),"Vendor not found"))</x:f>
      </x:c>
      <x:c r="D239" s="14"/>
      <x:c r="E239" s="14"/>
      <x:c r="F239" s="13"/>
      <x:c r="G239" s="77"/>
      <x:c r="H239" s="78" t="str">
        <x:f>IF(A239="","",SUMIFS('Vendor Payments'!$H$7:$H$506,'Vendor Payments'!$E$7:$E$506,A239))</x:f>
      </x:c>
      <x:c r="I239" s="77"/>
      <x:c r="J239" s="78" t="str">
        <x:f>IF(G239="","",MAX(0,N(G239)-N(H239)-N(I239)))</x:f>
      </x:c>
      <x:c r="K239" s="76" t="str">
        <x:f>IF(A239="","",IF(OR(J239=0,E239=""),0,MAX(0,TODAY()-E239)))</x:f>
      </x:c>
      <x:c r="L239" s="76" t="str">
        <x:f>IF(J239="","",IF(J239=0,"Paid",IF(K239=0,"Current",IF(K239&lt;=30,"1-30 Days",IF(K239&lt;=60,"31-60 Days",IF(K239&lt;=90,"61-90 Days","90+ Days"))))))</x:f>
      </x:c>
      <x:c r="M239" s="76" t="str">
        <x:f>IF(A239="","",IF(J239=0,"Paid",IF(AND(E239&lt;&gt;"",TODAY()&gt;E239),"Overdue","Open")))</x:f>
      </x:c>
      <x:c r="N239" s="13"/>
      <x:c r="O239" s="13"/>
      <x:c r="P239" s="13"/>
    </x:row>
    <x:row r="240">
      <x:c r="A240" s="13"/>
      <x:c r="B240" s="13"/>
      <x:c r="C240" s="76" t="str">
        <x:f>IF(B240="","",IFERROR(VLOOKUP(B240,'Lists &amp; COA'!$E$47:$G$145,2,FALSE),"Vendor not found"))</x:f>
      </x:c>
      <x:c r="D240" s="14"/>
      <x:c r="E240" s="14"/>
      <x:c r="F240" s="13"/>
      <x:c r="G240" s="77"/>
      <x:c r="H240" s="78" t="str">
        <x:f>IF(A240="","",SUMIFS('Vendor Payments'!$H$7:$H$506,'Vendor Payments'!$E$7:$E$506,A240))</x:f>
      </x:c>
      <x:c r="I240" s="77"/>
      <x:c r="J240" s="78" t="str">
        <x:f>IF(G240="","",MAX(0,N(G240)-N(H240)-N(I240)))</x:f>
      </x:c>
      <x:c r="K240" s="76" t="str">
        <x:f>IF(A240="","",IF(OR(J240=0,E240=""),0,MAX(0,TODAY()-E240)))</x:f>
      </x:c>
      <x:c r="L240" s="76" t="str">
        <x:f>IF(J240="","",IF(J240=0,"Paid",IF(K240=0,"Current",IF(K240&lt;=30,"1-30 Days",IF(K240&lt;=60,"31-60 Days",IF(K240&lt;=90,"61-90 Days","90+ Days"))))))</x:f>
      </x:c>
      <x:c r="M240" s="76" t="str">
        <x:f>IF(A240="","",IF(J240=0,"Paid",IF(AND(E240&lt;&gt;"",TODAY()&gt;E240),"Overdue","Open")))</x:f>
      </x:c>
      <x:c r="N240" s="13"/>
      <x:c r="O240" s="13"/>
      <x:c r="P240" s="13"/>
    </x:row>
    <x:row r="241">
      <x:c r="A241" s="13"/>
      <x:c r="B241" s="13"/>
      <x:c r="C241" s="76" t="str">
        <x:f>IF(B241="","",IFERROR(VLOOKUP(B241,'Lists &amp; COA'!$E$47:$G$145,2,FALSE),"Vendor not found"))</x:f>
      </x:c>
      <x:c r="D241" s="14"/>
      <x:c r="E241" s="14"/>
      <x:c r="F241" s="13"/>
      <x:c r="G241" s="77"/>
      <x:c r="H241" s="78" t="str">
        <x:f>IF(A241="","",SUMIFS('Vendor Payments'!$H$7:$H$506,'Vendor Payments'!$E$7:$E$506,A241))</x:f>
      </x:c>
      <x:c r="I241" s="77"/>
      <x:c r="J241" s="78" t="str">
        <x:f>IF(G241="","",MAX(0,N(G241)-N(H241)-N(I241)))</x:f>
      </x:c>
      <x:c r="K241" s="76" t="str">
        <x:f>IF(A241="","",IF(OR(J241=0,E241=""),0,MAX(0,TODAY()-E241)))</x:f>
      </x:c>
      <x:c r="L241" s="76" t="str">
        <x:f>IF(J241="","",IF(J241=0,"Paid",IF(K241=0,"Current",IF(K241&lt;=30,"1-30 Days",IF(K241&lt;=60,"31-60 Days",IF(K241&lt;=90,"61-90 Days","90+ Days"))))))</x:f>
      </x:c>
      <x:c r="M241" s="76" t="str">
        <x:f>IF(A241="","",IF(J241=0,"Paid",IF(AND(E241&lt;&gt;"",TODAY()&gt;E241),"Overdue","Open")))</x:f>
      </x:c>
      <x:c r="N241" s="13"/>
      <x:c r="O241" s="13"/>
      <x:c r="P241" s="13"/>
    </x:row>
    <x:row r="242">
      <x:c r="A242" s="13"/>
      <x:c r="B242" s="13"/>
      <x:c r="C242" s="76" t="str">
        <x:f>IF(B242="","",IFERROR(VLOOKUP(B242,'Lists &amp; COA'!$E$47:$G$145,2,FALSE),"Vendor not found"))</x:f>
      </x:c>
      <x:c r="D242" s="14"/>
      <x:c r="E242" s="14"/>
      <x:c r="F242" s="13"/>
      <x:c r="G242" s="77"/>
      <x:c r="H242" s="78" t="str">
        <x:f>IF(A242="","",SUMIFS('Vendor Payments'!$H$7:$H$506,'Vendor Payments'!$E$7:$E$506,A242))</x:f>
      </x:c>
      <x:c r="I242" s="77"/>
      <x:c r="J242" s="78" t="str">
        <x:f>IF(G242="","",MAX(0,N(G242)-N(H242)-N(I242)))</x:f>
      </x:c>
      <x:c r="K242" s="76" t="str">
        <x:f>IF(A242="","",IF(OR(J242=0,E242=""),0,MAX(0,TODAY()-E242)))</x:f>
      </x:c>
      <x:c r="L242" s="76" t="str">
        <x:f>IF(J242="","",IF(J242=0,"Paid",IF(K242=0,"Current",IF(K242&lt;=30,"1-30 Days",IF(K242&lt;=60,"31-60 Days",IF(K242&lt;=90,"61-90 Days","90+ Days"))))))</x:f>
      </x:c>
      <x:c r="M242" s="76" t="str">
        <x:f>IF(A242="","",IF(J242=0,"Paid",IF(AND(E242&lt;&gt;"",TODAY()&gt;E242),"Overdue","Open")))</x:f>
      </x:c>
      <x:c r="N242" s="13"/>
      <x:c r="O242" s="13"/>
      <x:c r="P242" s="13"/>
    </x:row>
    <x:row r="243">
      <x:c r="A243" s="13"/>
      <x:c r="B243" s="13"/>
      <x:c r="C243" s="76" t="str">
        <x:f>IF(B243="","",IFERROR(VLOOKUP(B243,'Lists &amp; COA'!$E$47:$G$145,2,FALSE),"Vendor not found"))</x:f>
      </x:c>
      <x:c r="D243" s="14"/>
      <x:c r="E243" s="14"/>
      <x:c r="F243" s="13"/>
      <x:c r="G243" s="77"/>
      <x:c r="H243" s="78" t="str">
        <x:f>IF(A243="","",SUMIFS('Vendor Payments'!$H$7:$H$506,'Vendor Payments'!$E$7:$E$506,A243))</x:f>
      </x:c>
      <x:c r="I243" s="77"/>
      <x:c r="J243" s="78" t="str">
        <x:f>IF(G243="","",MAX(0,N(G243)-N(H243)-N(I243)))</x:f>
      </x:c>
      <x:c r="K243" s="76" t="str">
        <x:f>IF(A243="","",IF(OR(J243=0,E243=""),0,MAX(0,TODAY()-E243)))</x:f>
      </x:c>
      <x:c r="L243" s="76" t="str">
        <x:f>IF(J243="","",IF(J243=0,"Paid",IF(K243=0,"Current",IF(K243&lt;=30,"1-30 Days",IF(K243&lt;=60,"31-60 Days",IF(K243&lt;=90,"61-90 Days","90+ Days"))))))</x:f>
      </x:c>
      <x:c r="M243" s="76" t="str">
        <x:f>IF(A243="","",IF(J243=0,"Paid",IF(AND(E243&lt;&gt;"",TODAY()&gt;E243),"Overdue","Open")))</x:f>
      </x:c>
      <x:c r="N243" s="13"/>
      <x:c r="O243" s="13"/>
      <x:c r="P243" s="13"/>
    </x:row>
    <x:row r="244">
      <x:c r="A244" s="13"/>
      <x:c r="B244" s="13"/>
      <x:c r="C244" s="76" t="str">
        <x:f>IF(B244="","",IFERROR(VLOOKUP(B244,'Lists &amp; COA'!$E$47:$G$145,2,FALSE),"Vendor not found"))</x:f>
      </x:c>
      <x:c r="D244" s="14"/>
      <x:c r="E244" s="14"/>
      <x:c r="F244" s="13"/>
      <x:c r="G244" s="77"/>
      <x:c r="H244" s="78" t="str">
        <x:f>IF(A244="","",SUMIFS('Vendor Payments'!$H$7:$H$506,'Vendor Payments'!$E$7:$E$506,A244))</x:f>
      </x:c>
      <x:c r="I244" s="77"/>
      <x:c r="J244" s="78" t="str">
        <x:f>IF(G244="","",MAX(0,N(G244)-N(H244)-N(I244)))</x:f>
      </x:c>
      <x:c r="K244" s="76" t="str">
        <x:f>IF(A244="","",IF(OR(J244=0,E244=""),0,MAX(0,TODAY()-E244)))</x:f>
      </x:c>
      <x:c r="L244" s="76" t="str">
        <x:f>IF(J244="","",IF(J244=0,"Paid",IF(K244=0,"Current",IF(K244&lt;=30,"1-30 Days",IF(K244&lt;=60,"31-60 Days",IF(K244&lt;=90,"61-90 Days","90+ Days"))))))</x:f>
      </x:c>
      <x:c r="M244" s="76" t="str">
        <x:f>IF(A244="","",IF(J244=0,"Paid",IF(AND(E244&lt;&gt;"",TODAY()&gt;E244),"Overdue","Open")))</x:f>
      </x:c>
      <x:c r="N244" s="13"/>
      <x:c r="O244" s="13"/>
      <x:c r="P244" s="13"/>
    </x:row>
    <x:row r="245">
      <x:c r="A245" s="13"/>
      <x:c r="B245" s="13"/>
      <x:c r="C245" s="76" t="str">
        <x:f>IF(B245="","",IFERROR(VLOOKUP(B245,'Lists &amp; COA'!$E$47:$G$145,2,FALSE),"Vendor not found"))</x:f>
      </x:c>
      <x:c r="D245" s="14"/>
      <x:c r="E245" s="14"/>
      <x:c r="F245" s="13"/>
      <x:c r="G245" s="77"/>
      <x:c r="H245" s="78" t="str">
        <x:f>IF(A245="","",SUMIFS('Vendor Payments'!$H$7:$H$506,'Vendor Payments'!$E$7:$E$506,A245))</x:f>
      </x:c>
      <x:c r="I245" s="77"/>
      <x:c r="J245" s="78" t="str">
        <x:f>IF(G245="","",MAX(0,N(G245)-N(H245)-N(I245)))</x:f>
      </x:c>
      <x:c r="K245" s="76" t="str">
        <x:f>IF(A245="","",IF(OR(J245=0,E245=""),0,MAX(0,TODAY()-E245)))</x:f>
      </x:c>
      <x:c r="L245" s="76" t="str">
        <x:f>IF(J245="","",IF(J245=0,"Paid",IF(K245=0,"Current",IF(K245&lt;=30,"1-30 Days",IF(K245&lt;=60,"31-60 Days",IF(K245&lt;=90,"61-90 Days","90+ Days"))))))</x:f>
      </x:c>
      <x:c r="M245" s="76" t="str">
        <x:f>IF(A245="","",IF(J245=0,"Paid",IF(AND(E245&lt;&gt;"",TODAY()&gt;E245),"Overdue","Open")))</x:f>
      </x:c>
      <x:c r="N245" s="13"/>
      <x:c r="O245" s="13"/>
      <x:c r="P245" s="13"/>
    </x:row>
    <x:row r="246">
      <x:c r="A246" s="13"/>
      <x:c r="B246" s="13"/>
      <x:c r="C246" s="76" t="str">
        <x:f>IF(B246="","",IFERROR(VLOOKUP(B246,'Lists &amp; COA'!$E$47:$G$145,2,FALSE),"Vendor not found"))</x:f>
      </x:c>
      <x:c r="D246" s="14"/>
      <x:c r="E246" s="14"/>
      <x:c r="F246" s="13"/>
      <x:c r="G246" s="77"/>
      <x:c r="H246" s="78" t="str">
        <x:f>IF(A246="","",SUMIFS('Vendor Payments'!$H$7:$H$506,'Vendor Payments'!$E$7:$E$506,A246))</x:f>
      </x:c>
      <x:c r="I246" s="77"/>
      <x:c r="J246" s="78" t="str">
        <x:f>IF(G246="","",MAX(0,N(G246)-N(H246)-N(I246)))</x:f>
      </x:c>
      <x:c r="K246" s="76" t="str">
        <x:f>IF(A246="","",IF(OR(J246=0,E246=""),0,MAX(0,TODAY()-E246)))</x:f>
      </x:c>
      <x:c r="L246" s="76" t="str">
        <x:f>IF(J246="","",IF(J246=0,"Paid",IF(K246=0,"Current",IF(K246&lt;=30,"1-30 Days",IF(K246&lt;=60,"31-60 Days",IF(K246&lt;=90,"61-90 Days","90+ Days"))))))</x:f>
      </x:c>
      <x:c r="M246" s="76" t="str">
        <x:f>IF(A246="","",IF(J246=0,"Paid",IF(AND(E246&lt;&gt;"",TODAY()&gt;E246),"Overdue","Open")))</x:f>
      </x:c>
      <x:c r="N246" s="13"/>
      <x:c r="O246" s="13"/>
      <x:c r="P246" s="13"/>
    </x:row>
    <x:row r="247">
      <x:c r="A247" s="13"/>
      <x:c r="B247" s="13"/>
      <x:c r="C247" s="76" t="str">
        <x:f>IF(B247="","",IFERROR(VLOOKUP(B247,'Lists &amp; COA'!$E$47:$G$145,2,FALSE),"Vendor not found"))</x:f>
      </x:c>
      <x:c r="D247" s="14"/>
      <x:c r="E247" s="14"/>
      <x:c r="F247" s="13"/>
      <x:c r="G247" s="77"/>
      <x:c r="H247" s="78" t="str">
        <x:f>IF(A247="","",SUMIFS('Vendor Payments'!$H$7:$H$506,'Vendor Payments'!$E$7:$E$506,A247))</x:f>
      </x:c>
      <x:c r="I247" s="77"/>
      <x:c r="J247" s="78" t="str">
        <x:f>IF(G247="","",MAX(0,N(G247)-N(H247)-N(I247)))</x:f>
      </x:c>
      <x:c r="K247" s="76" t="str">
        <x:f>IF(A247="","",IF(OR(J247=0,E247=""),0,MAX(0,TODAY()-E247)))</x:f>
      </x:c>
      <x:c r="L247" s="76" t="str">
        <x:f>IF(J247="","",IF(J247=0,"Paid",IF(K247=0,"Current",IF(K247&lt;=30,"1-30 Days",IF(K247&lt;=60,"31-60 Days",IF(K247&lt;=90,"61-90 Days","90+ Days"))))))</x:f>
      </x:c>
      <x:c r="M247" s="76" t="str">
        <x:f>IF(A247="","",IF(J247=0,"Paid",IF(AND(E247&lt;&gt;"",TODAY()&gt;E247),"Overdue","Open")))</x:f>
      </x:c>
      <x:c r="N247" s="13"/>
      <x:c r="O247" s="13"/>
      <x:c r="P247" s="13"/>
    </x:row>
    <x:row r="248">
      <x:c r="A248" s="13"/>
      <x:c r="B248" s="13"/>
      <x:c r="C248" s="76" t="str">
        <x:f>IF(B248="","",IFERROR(VLOOKUP(B248,'Lists &amp; COA'!$E$47:$G$145,2,FALSE),"Vendor not found"))</x:f>
      </x:c>
      <x:c r="D248" s="14"/>
      <x:c r="E248" s="14"/>
      <x:c r="F248" s="13"/>
      <x:c r="G248" s="77"/>
      <x:c r="H248" s="78" t="str">
        <x:f>IF(A248="","",SUMIFS('Vendor Payments'!$H$7:$H$506,'Vendor Payments'!$E$7:$E$506,A248))</x:f>
      </x:c>
      <x:c r="I248" s="77"/>
      <x:c r="J248" s="78" t="str">
        <x:f>IF(G248="","",MAX(0,N(G248)-N(H248)-N(I248)))</x:f>
      </x:c>
      <x:c r="K248" s="76" t="str">
        <x:f>IF(A248="","",IF(OR(J248=0,E248=""),0,MAX(0,TODAY()-E248)))</x:f>
      </x:c>
      <x:c r="L248" s="76" t="str">
        <x:f>IF(J248="","",IF(J248=0,"Paid",IF(K248=0,"Current",IF(K248&lt;=30,"1-30 Days",IF(K248&lt;=60,"31-60 Days",IF(K248&lt;=90,"61-90 Days","90+ Days"))))))</x:f>
      </x:c>
      <x:c r="M248" s="76" t="str">
        <x:f>IF(A248="","",IF(J248=0,"Paid",IF(AND(E248&lt;&gt;"",TODAY()&gt;E248),"Overdue","Open")))</x:f>
      </x:c>
      <x:c r="N248" s="13"/>
      <x:c r="O248" s="13"/>
      <x:c r="P248" s="13"/>
    </x:row>
    <x:row r="249">
      <x:c r="A249" s="13"/>
      <x:c r="B249" s="13"/>
      <x:c r="C249" s="76" t="str">
        <x:f>IF(B249="","",IFERROR(VLOOKUP(B249,'Lists &amp; COA'!$E$47:$G$145,2,FALSE),"Vendor not found"))</x:f>
      </x:c>
      <x:c r="D249" s="14"/>
      <x:c r="E249" s="14"/>
      <x:c r="F249" s="13"/>
      <x:c r="G249" s="77"/>
      <x:c r="H249" s="78" t="str">
        <x:f>IF(A249="","",SUMIFS('Vendor Payments'!$H$7:$H$506,'Vendor Payments'!$E$7:$E$506,A249))</x:f>
      </x:c>
      <x:c r="I249" s="77"/>
      <x:c r="J249" s="78" t="str">
        <x:f>IF(G249="","",MAX(0,N(G249)-N(H249)-N(I249)))</x:f>
      </x:c>
      <x:c r="K249" s="76" t="str">
        <x:f>IF(A249="","",IF(OR(J249=0,E249=""),0,MAX(0,TODAY()-E249)))</x:f>
      </x:c>
      <x:c r="L249" s="76" t="str">
        <x:f>IF(J249="","",IF(J249=0,"Paid",IF(K249=0,"Current",IF(K249&lt;=30,"1-30 Days",IF(K249&lt;=60,"31-60 Days",IF(K249&lt;=90,"61-90 Days","90+ Days"))))))</x:f>
      </x:c>
      <x:c r="M249" s="76" t="str">
        <x:f>IF(A249="","",IF(J249=0,"Paid",IF(AND(E249&lt;&gt;"",TODAY()&gt;E249),"Overdue","Open")))</x:f>
      </x:c>
      <x:c r="N249" s="13"/>
      <x:c r="O249" s="13"/>
      <x:c r="P249" s="13"/>
    </x:row>
    <x:row r="250">
      <x:c r="A250" s="13"/>
      <x:c r="B250" s="13"/>
      <x:c r="C250" s="76" t="str">
        <x:f>IF(B250="","",IFERROR(VLOOKUP(B250,'Lists &amp; COA'!$E$47:$G$145,2,FALSE),"Vendor not found"))</x:f>
      </x:c>
      <x:c r="D250" s="14"/>
      <x:c r="E250" s="14"/>
      <x:c r="F250" s="13"/>
      <x:c r="G250" s="77"/>
      <x:c r="H250" s="78" t="str">
        <x:f>IF(A250="","",SUMIFS('Vendor Payments'!$H$7:$H$506,'Vendor Payments'!$E$7:$E$506,A250))</x:f>
      </x:c>
      <x:c r="I250" s="77"/>
      <x:c r="J250" s="78" t="str">
        <x:f>IF(G250="","",MAX(0,N(G250)-N(H250)-N(I250)))</x:f>
      </x:c>
      <x:c r="K250" s="76" t="str">
        <x:f>IF(A250="","",IF(OR(J250=0,E250=""),0,MAX(0,TODAY()-E250)))</x:f>
      </x:c>
      <x:c r="L250" s="76" t="str">
        <x:f>IF(J250="","",IF(J250=0,"Paid",IF(K250=0,"Current",IF(K250&lt;=30,"1-30 Days",IF(K250&lt;=60,"31-60 Days",IF(K250&lt;=90,"61-90 Days","90+ Days"))))))</x:f>
      </x:c>
      <x:c r="M250" s="76" t="str">
        <x:f>IF(A250="","",IF(J250=0,"Paid",IF(AND(E250&lt;&gt;"",TODAY()&gt;E250),"Overdue","Open")))</x:f>
      </x:c>
      <x:c r="N250" s="13"/>
      <x:c r="O250" s="13"/>
      <x:c r="P250" s="13"/>
    </x:row>
    <x:row r="251">
      <x:c r="A251" s="13"/>
      <x:c r="B251" s="13"/>
      <x:c r="C251" s="76" t="str">
        <x:f>IF(B251="","",IFERROR(VLOOKUP(B251,'Lists &amp; COA'!$E$47:$G$145,2,FALSE),"Vendor not found"))</x:f>
      </x:c>
      <x:c r="D251" s="14"/>
      <x:c r="E251" s="14"/>
      <x:c r="F251" s="13"/>
      <x:c r="G251" s="77"/>
      <x:c r="H251" s="78" t="str">
        <x:f>IF(A251="","",SUMIFS('Vendor Payments'!$H$7:$H$506,'Vendor Payments'!$E$7:$E$506,A251))</x:f>
      </x:c>
      <x:c r="I251" s="77"/>
      <x:c r="J251" s="78" t="str">
        <x:f>IF(G251="","",MAX(0,N(G251)-N(H251)-N(I251)))</x:f>
      </x:c>
      <x:c r="K251" s="76" t="str">
        <x:f>IF(A251="","",IF(OR(J251=0,E251=""),0,MAX(0,TODAY()-E251)))</x:f>
      </x:c>
      <x:c r="L251" s="76" t="str">
        <x:f>IF(J251="","",IF(J251=0,"Paid",IF(K251=0,"Current",IF(K251&lt;=30,"1-30 Days",IF(K251&lt;=60,"31-60 Days",IF(K251&lt;=90,"61-90 Days","90+ Days"))))))</x:f>
      </x:c>
      <x:c r="M251" s="76" t="str">
        <x:f>IF(A251="","",IF(J251=0,"Paid",IF(AND(E251&lt;&gt;"",TODAY()&gt;E251),"Overdue","Open")))</x:f>
      </x:c>
      <x:c r="N251" s="13"/>
      <x:c r="O251" s="13"/>
      <x:c r="P251" s="13"/>
    </x:row>
    <x:row r="252">
      <x:c r="A252" s="13"/>
      <x:c r="B252" s="13"/>
      <x:c r="C252" s="76" t="str">
        <x:f>IF(B252="","",IFERROR(VLOOKUP(B252,'Lists &amp; COA'!$E$47:$G$145,2,FALSE),"Vendor not found"))</x:f>
      </x:c>
      <x:c r="D252" s="14"/>
      <x:c r="E252" s="14"/>
      <x:c r="F252" s="13"/>
      <x:c r="G252" s="77"/>
      <x:c r="H252" s="78" t="str">
        <x:f>IF(A252="","",SUMIFS('Vendor Payments'!$H$7:$H$506,'Vendor Payments'!$E$7:$E$506,A252))</x:f>
      </x:c>
      <x:c r="I252" s="77"/>
      <x:c r="J252" s="78" t="str">
        <x:f>IF(G252="","",MAX(0,N(G252)-N(H252)-N(I252)))</x:f>
      </x:c>
      <x:c r="K252" s="76" t="str">
        <x:f>IF(A252="","",IF(OR(J252=0,E252=""),0,MAX(0,TODAY()-E252)))</x:f>
      </x:c>
      <x:c r="L252" s="76" t="str">
        <x:f>IF(J252="","",IF(J252=0,"Paid",IF(K252=0,"Current",IF(K252&lt;=30,"1-30 Days",IF(K252&lt;=60,"31-60 Days",IF(K252&lt;=90,"61-90 Days","90+ Days"))))))</x:f>
      </x:c>
      <x:c r="M252" s="76" t="str">
        <x:f>IF(A252="","",IF(J252=0,"Paid",IF(AND(E252&lt;&gt;"",TODAY()&gt;E252),"Overdue","Open")))</x:f>
      </x:c>
      <x:c r="N252" s="13"/>
      <x:c r="O252" s="13"/>
      <x:c r="P252" s="13"/>
    </x:row>
    <x:row r="253">
      <x:c r="A253" s="13"/>
      <x:c r="B253" s="13"/>
      <x:c r="C253" s="76" t="str">
        <x:f>IF(B253="","",IFERROR(VLOOKUP(B253,'Lists &amp; COA'!$E$47:$G$145,2,FALSE),"Vendor not found"))</x:f>
      </x:c>
      <x:c r="D253" s="14"/>
      <x:c r="E253" s="14"/>
      <x:c r="F253" s="13"/>
      <x:c r="G253" s="77"/>
      <x:c r="H253" s="78" t="str">
        <x:f>IF(A253="","",SUMIFS('Vendor Payments'!$H$7:$H$506,'Vendor Payments'!$E$7:$E$506,A253))</x:f>
      </x:c>
      <x:c r="I253" s="77"/>
      <x:c r="J253" s="78" t="str">
        <x:f>IF(G253="","",MAX(0,N(G253)-N(H253)-N(I253)))</x:f>
      </x:c>
      <x:c r="K253" s="76" t="str">
        <x:f>IF(A253="","",IF(OR(J253=0,E253=""),0,MAX(0,TODAY()-E253)))</x:f>
      </x:c>
      <x:c r="L253" s="76" t="str">
        <x:f>IF(J253="","",IF(J253=0,"Paid",IF(K253=0,"Current",IF(K253&lt;=30,"1-30 Days",IF(K253&lt;=60,"31-60 Days",IF(K253&lt;=90,"61-90 Days","90+ Days"))))))</x:f>
      </x:c>
      <x:c r="M253" s="76" t="str">
        <x:f>IF(A253="","",IF(J253=0,"Paid",IF(AND(E253&lt;&gt;"",TODAY()&gt;E253),"Overdue","Open")))</x:f>
      </x:c>
      <x:c r="N253" s="13"/>
      <x:c r="O253" s="13"/>
      <x:c r="P253" s="13"/>
    </x:row>
    <x:row r="254">
      <x:c r="A254" s="13"/>
      <x:c r="B254" s="13"/>
      <x:c r="C254" s="76" t="str">
        <x:f>IF(B254="","",IFERROR(VLOOKUP(B254,'Lists &amp; COA'!$E$47:$G$145,2,FALSE),"Vendor not found"))</x:f>
      </x:c>
      <x:c r="D254" s="14"/>
      <x:c r="E254" s="14"/>
      <x:c r="F254" s="13"/>
      <x:c r="G254" s="77"/>
      <x:c r="H254" s="78" t="str">
        <x:f>IF(A254="","",SUMIFS('Vendor Payments'!$H$7:$H$506,'Vendor Payments'!$E$7:$E$506,A254))</x:f>
      </x:c>
      <x:c r="I254" s="77"/>
      <x:c r="J254" s="78" t="str">
        <x:f>IF(G254="","",MAX(0,N(G254)-N(H254)-N(I254)))</x:f>
      </x:c>
      <x:c r="K254" s="76" t="str">
        <x:f>IF(A254="","",IF(OR(J254=0,E254=""),0,MAX(0,TODAY()-E254)))</x:f>
      </x:c>
      <x:c r="L254" s="76" t="str">
        <x:f>IF(J254="","",IF(J254=0,"Paid",IF(K254=0,"Current",IF(K254&lt;=30,"1-30 Days",IF(K254&lt;=60,"31-60 Days",IF(K254&lt;=90,"61-90 Days","90+ Days"))))))</x:f>
      </x:c>
      <x:c r="M254" s="76" t="str">
        <x:f>IF(A254="","",IF(J254=0,"Paid",IF(AND(E254&lt;&gt;"",TODAY()&gt;E254),"Overdue","Open")))</x:f>
      </x:c>
      <x:c r="N254" s="13"/>
      <x:c r="O254" s="13"/>
      <x:c r="P254" s="13"/>
    </x:row>
    <x:row r="255">
      <x:c r="A255" s="13"/>
      <x:c r="B255" s="13"/>
      <x:c r="C255" s="76" t="str">
        <x:f>IF(B255="","",IFERROR(VLOOKUP(B255,'Lists &amp; COA'!$E$47:$G$145,2,FALSE),"Vendor not found"))</x:f>
      </x:c>
      <x:c r="D255" s="14"/>
      <x:c r="E255" s="14"/>
      <x:c r="F255" s="13"/>
      <x:c r="G255" s="77"/>
      <x:c r="H255" s="78" t="str">
        <x:f>IF(A255="","",SUMIFS('Vendor Payments'!$H$7:$H$506,'Vendor Payments'!$E$7:$E$506,A255))</x:f>
      </x:c>
      <x:c r="I255" s="77"/>
      <x:c r="J255" s="78" t="str">
        <x:f>IF(G255="","",MAX(0,N(G255)-N(H255)-N(I255)))</x:f>
      </x:c>
      <x:c r="K255" s="76" t="str">
        <x:f>IF(A255="","",IF(OR(J255=0,E255=""),0,MAX(0,TODAY()-E255)))</x:f>
      </x:c>
      <x:c r="L255" s="76" t="str">
        <x:f>IF(J255="","",IF(J255=0,"Paid",IF(K255=0,"Current",IF(K255&lt;=30,"1-30 Days",IF(K255&lt;=60,"31-60 Days",IF(K255&lt;=90,"61-90 Days","90+ Days"))))))</x:f>
      </x:c>
      <x:c r="M255" s="76" t="str">
        <x:f>IF(A255="","",IF(J255=0,"Paid",IF(AND(E255&lt;&gt;"",TODAY()&gt;E255),"Overdue","Open")))</x:f>
      </x:c>
      <x:c r="N255" s="13"/>
      <x:c r="O255" s="13"/>
      <x:c r="P255" s="13"/>
    </x:row>
    <x:row r="256">
      <x:c r="A256" s="13"/>
      <x:c r="B256" s="13"/>
      <x:c r="C256" s="76" t="str">
        <x:f>IF(B256="","",IFERROR(VLOOKUP(B256,'Lists &amp; COA'!$E$47:$G$145,2,FALSE),"Vendor not found"))</x:f>
      </x:c>
      <x:c r="D256" s="14"/>
      <x:c r="E256" s="14"/>
      <x:c r="F256" s="13"/>
      <x:c r="G256" s="77"/>
      <x:c r="H256" s="78" t="str">
        <x:f>IF(A256="","",SUMIFS('Vendor Payments'!$H$7:$H$506,'Vendor Payments'!$E$7:$E$506,A256))</x:f>
      </x:c>
      <x:c r="I256" s="77"/>
      <x:c r="J256" s="78" t="str">
        <x:f>IF(G256="","",MAX(0,N(G256)-N(H256)-N(I256)))</x:f>
      </x:c>
      <x:c r="K256" s="76" t="str">
        <x:f>IF(A256="","",IF(OR(J256=0,E256=""),0,MAX(0,TODAY()-E256)))</x:f>
      </x:c>
      <x:c r="L256" s="76" t="str">
        <x:f>IF(J256="","",IF(J256=0,"Paid",IF(K256=0,"Current",IF(K256&lt;=30,"1-30 Days",IF(K256&lt;=60,"31-60 Days",IF(K256&lt;=90,"61-90 Days","90+ Days"))))))</x:f>
      </x:c>
      <x:c r="M256" s="76" t="str">
        <x:f>IF(A256="","",IF(J256=0,"Paid",IF(AND(E256&lt;&gt;"",TODAY()&gt;E256),"Overdue","Open")))</x:f>
      </x:c>
      <x:c r="N256" s="13"/>
      <x:c r="O256" s="13"/>
      <x:c r="P256" s="13"/>
    </x:row>
    <x:row r="257">
      <x:c r="A257" s="13"/>
      <x:c r="B257" s="13"/>
      <x:c r="C257" s="76" t="str">
        <x:f>IF(B257="","",IFERROR(VLOOKUP(B257,'Lists &amp; COA'!$E$47:$G$145,2,FALSE),"Vendor not found"))</x:f>
      </x:c>
      <x:c r="D257" s="14"/>
      <x:c r="E257" s="14"/>
      <x:c r="F257" s="13"/>
      <x:c r="G257" s="77"/>
      <x:c r="H257" s="78" t="str">
        <x:f>IF(A257="","",SUMIFS('Vendor Payments'!$H$7:$H$506,'Vendor Payments'!$E$7:$E$506,A257))</x:f>
      </x:c>
      <x:c r="I257" s="77"/>
      <x:c r="J257" s="78" t="str">
        <x:f>IF(G257="","",MAX(0,N(G257)-N(H257)-N(I257)))</x:f>
      </x:c>
      <x:c r="K257" s="76" t="str">
        <x:f>IF(A257="","",IF(OR(J257=0,E257=""),0,MAX(0,TODAY()-E257)))</x:f>
      </x:c>
      <x:c r="L257" s="76" t="str">
        <x:f>IF(J257="","",IF(J257=0,"Paid",IF(K257=0,"Current",IF(K257&lt;=30,"1-30 Days",IF(K257&lt;=60,"31-60 Days",IF(K257&lt;=90,"61-90 Days","90+ Days"))))))</x:f>
      </x:c>
      <x:c r="M257" s="76" t="str">
        <x:f>IF(A257="","",IF(J257=0,"Paid",IF(AND(E257&lt;&gt;"",TODAY()&gt;E257),"Overdue","Open")))</x:f>
      </x:c>
      <x:c r="N257" s="13"/>
      <x:c r="O257" s="13"/>
      <x:c r="P257" s="13"/>
    </x:row>
    <x:row r="258">
      <x:c r="A258" s="13"/>
      <x:c r="B258" s="13"/>
      <x:c r="C258" s="76" t="str">
        <x:f>IF(B258="","",IFERROR(VLOOKUP(B258,'Lists &amp; COA'!$E$47:$G$145,2,FALSE),"Vendor not found"))</x:f>
      </x:c>
      <x:c r="D258" s="14"/>
      <x:c r="E258" s="14"/>
      <x:c r="F258" s="13"/>
      <x:c r="G258" s="77"/>
      <x:c r="H258" s="78" t="str">
        <x:f>IF(A258="","",SUMIFS('Vendor Payments'!$H$7:$H$506,'Vendor Payments'!$E$7:$E$506,A258))</x:f>
      </x:c>
      <x:c r="I258" s="77"/>
      <x:c r="J258" s="78" t="str">
        <x:f>IF(G258="","",MAX(0,N(G258)-N(H258)-N(I258)))</x:f>
      </x:c>
      <x:c r="K258" s="76" t="str">
        <x:f>IF(A258="","",IF(OR(J258=0,E258=""),0,MAX(0,TODAY()-E258)))</x:f>
      </x:c>
      <x:c r="L258" s="76" t="str">
        <x:f>IF(J258="","",IF(J258=0,"Paid",IF(K258=0,"Current",IF(K258&lt;=30,"1-30 Days",IF(K258&lt;=60,"31-60 Days",IF(K258&lt;=90,"61-90 Days","90+ Days"))))))</x:f>
      </x:c>
      <x:c r="M258" s="76" t="str">
        <x:f>IF(A258="","",IF(J258=0,"Paid",IF(AND(E258&lt;&gt;"",TODAY()&gt;E258),"Overdue","Open")))</x:f>
      </x:c>
      <x:c r="N258" s="13"/>
      <x:c r="O258" s="13"/>
      <x:c r="P258" s="13"/>
    </x:row>
    <x:row r="259">
      <x:c r="A259" s="13"/>
      <x:c r="B259" s="13"/>
      <x:c r="C259" s="76" t="str">
        <x:f>IF(B259="","",IFERROR(VLOOKUP(B259,'Lists &amp; COA'!$E$47:$G$145,2,FALSE),"Vendor not found"))</x:f>
      </x:c>
      <x:c r="D259" s="14"/>
      <x:c r="E259" s="14"/>
      <x:c r="F259" s="13"/>
      <x:c r="G259" s="77"/>
      <x:c r="H259" s="78" t="str">
        <x:f>IF(A259="","",SUMIFS('Vendor Payments'!$H$7:$H$506,'Vendor Payments'!$E$7:$E$506,A259))</x:f>
      </x:c>
      <x:c r="I259" s="77"/>
      <x:c r="J259" s="78" t="str">
        <x:f>IF(G259="","",MAX(0,N(G259)-N(H259)-N(I259)))</x:f>
      </x:c>
      <x:c r="K259" s="76" t="str">
        <x:f>IF(A259="","",IF(OR(J259=0,E259=""),0,MAX(0,TODAY()-E259)))</x:f>
      </x:c>
      <x:c r="L259" s="76" t="str">
        <x:f>IF(J259="","",IF(J259=0,"Paid",IF(K259=0,"Current",IF(K259&lt;=30,"1-30 Days",IF(K259&lt;=60,"31-60 Days",IF(K259&lt;=90,"61-90 Days","90+ Days"))))))</x:f>
      </x:c>
      <x:c r="M259" s="76" t="str">
        <x:f>IF(A259="","",IF(J259=0,"Paid",IF(AND(E259&lt;&gt;"",TODAY()&gt;E259),"Overdue","Open")))</x:f>
      </x:c>
      <x:c r="N259" s="13"/>
      <x:c r="O259" s="13"/>
      <x:c r="P259" s="13"/>
    </x:row>
    <x:row r="260">
      <x:c r="A260" s="13"/>
      <x:c r="B260" s="13"/>
      <x:c r="C260" s="76" t="str">
        <x:f>IF(B260="","",IFERROR(VLOOKUP(B260,'Lists &amp; COA'!$E$47:$G$145,2,FALSE),"Vendor not found"))</x:f>
      </x:c>
      <x:c r="D260" s="14"/>
      <x:c r="E260" s="14"/>
      <x:c r="F260" s="13"/>
      <x:c r="G260" s="77"/>
      <x:c r="H260" s="78" t="str">
        <x:f>IF(A260="","",SUMIFS('Vendor Payments'!$H$7:$H$506,'Vendor Payments'!$E$7:$E$506,A260))</x:f>
      </x:c>
      <x:c r="I260" s="77"/>
      <x:c r="J260" s="78" t="str">
        <x:f>IF(G260="","",MAX(0,N(G260)-N(H260)-N(I260)))</x:f>
      </x:c>
      <x:c r="K260" s="76" t="str">
        <x:f>IF(A260="","",IF(OR(J260=0,E260=""),0,MAX(0,TODAY()-E260)))</x:f>
      </x:c>
      <x:c r="L260" s="76" t="str">
        <x:f>IF(J260="","",IF(J260=0,"Paid",IF(K260=0,"Current",IF(K260&lt;=30,"1-30 Days",IF(K260&lt;=60,"31-60 Days",IF(K260&lt;=90,"61-90 Days","90+ Days"))))))</x:f>
      </x:c>
      <x:c r="M260" s="76" t="str">
        <x:f>IF(A260="","",IF(J260=0,"Paid",IF(AND(E260&lt;&gt;"",TODAY()&gt;E260),"Overdue","Open")))</x:f>
      </x:c>
      <x:c r="N260" s="13"/>
      <x:c r="O260" s="13"/>
      <x:c r="P260" s="13"/>
    </x:row>
    <x:row r="261">
      <x:c r="A261" s="13"/>
      <x:c r="B261" s="13"/>
      <x:c r="C261" s="76" t="str">
        <x:f>IF(B261="","",IFERROR(VLOOKUP(B261,'Lists &amp; COA'!$E$47:$G$145,2,FALSE),"Vendor not found"))</x:f>
      </x:c>
      <x:c r="D261" s="14"/>
      <x:c r="E261" s="14"/>
      <x:c r="F261" s="13"/>
      <x:c r="G261" s="77"/>
      <x:c r="H261" s="78" t="str">
        <x:f>IF(A261="","",SUMIFS('Vendor Payments'!$H$7:$H$506,'Vendor Payments'!$E$7:$E$506,A261))</x:f>
      </x:c>
      <x:c r="I261" s="77"/>
      <x:c r="J261" s="78" t="str">
        <x:f>IF(G261="","",MAX(0,N(G261)-N(H261)-N(I261)))</x:f>
      </x:c>
      <x:c r="K261" s="76" t="str">
        <x:f>IF(A261="","",IF(OR(J261=0,E261=""),0,MAX(0,TODAY()-E261)))</x:f>
      </x:c>
      <x:c r="L261" s="76" t="str">
        <x:f>IF(J261="","",IF(J261=0,"Paid",IF(K261=0,"Current",IF(K261&lt;=30,"1-30 Days",IF(K261&lt;=60,"31-60 Days",IF(K261&lt;=90,"61-90 Days","90+ Days"))))))</x:f>
      </x:c>
      <x:c r="M261" s="76" t="str">
        <x:f>IF(A261="","",IF(J261=0,"Paid",IF(AND(E261&lt;&gt;"",TODAY()&gt;E261),"Overdue","Open")))</x:f>
      </x:c>
      <x:c r="N261" s="13"/>
      <x:c r="O261" s="13"/>
      <x:c r="P261" s="13"/>
    </x:row>
    <x:row r="262">
      <x:c r="A262" s="13"/>
      <x:c r="B262" s="13"/>
      <x:c r="C262" s="76" t="str">
        <x:f>IF(B262="","",IFERROR(VLOOKUP(B262,'Lists &amp; COA'!$E$47:$G$145,2,FALSE),"Vendor not found"))</x:f>
      </x:c>
      <x:c r="D262" s="14"/>
      <x:c r="E262" s="14"/>
      <x:c r="F262" s="13"/>
      <x:c r="G262" s="77"/>
      <x:c r="H262" s="78" t="str">
        <x:f>IF(A262="","",SUMIFS('Vendor Payments'!$H$7:$H$506,'Vendor Payments'!$E$7:$E$506,A262))</x:f>
      </x:c>
      <x:c r="I262" s="77"/>
      <x:c r="J262" s="78" t="str">
        <x:f>IF(G262="","",MAX(0,N(G262)-N(H262)-N(I262)))</x:f>
      </x:c>
      <x:c r="K262" s="76" t="str">
        <x:f>IF(A262="","",IF(OR(J262=0,E262=""),0,MAX(0,TODAY()-E262)))</x:f>
      </x:c>
      <x:c r="L262" s="76" t="str">
        <x:f>IF(J262="","",IF(J262=0,"Paid",IF(K262=0,"Current",IF(K262&lt;=30,"1-30 Days",IF(K262&lt;=60,"31-60 Days",IF(K262&lt;=90,"61-90 Days","90+ Days"))))))</x:f>
      </x:c>
      <x:c r="M262" s="76" t="str">
        <x:f>IF(A262="","",IF(J262=0,"Paid",IF(AND(E262&lt;&gt;"",TODAY()&gt;E262),"Overdue","Open")))</x:f>
      </x:c>
      <x:c r="N262" s="13"/>
      <x:c r="O262" s="13"/>
      <x:c r="P262" s="13"/>
    </x:row>
    <x:row r="263">
      <x:c r="A263" s="13"/>
      <x:c r="B263" s="13"/>
      <x:c r="C263" s="76" t="str">
        <x:f>IF(B263="","",IFERROR(VLOOKUP(B263,'Lists &amp; COA'!$E$47:$G$145,2,FALSE),"Vendor not found"))</x:f>
      </x:c>
      <x:c r="D263" s="14"/>
      <x:c r="E263" s="14"/>
      <x:c r="F263" s="13"/>
      <x:c r="G263" s="77"/>
      <x:c r="H263" s="78" t="str">
        <x:f>IF(A263="","",SUMIFS('Vendor Payments'!$H$7:$H$506,'Vendor Payments'!$E$7:$E$506,A263))</x:f>
      </x:c>
      <x:c r="I263" s="77"/>
      <x:c r="J263" s="78" t="str">
        <x:f>IF(G263="","",MAX(0,N(G263)-N(H263)-N(I263)))</x:f>
      </x:c>
      <x:c r="K263" s="76" t="str">
        <x:f>IF(A263="","",IF(OR(J263=0,E263=""),0,MAX(0,TODAY()-E263)))</x:f>
      </x:c>
      <x:c r="L263" s="76" t="str">
        <x:f>IF(J263="","",IF(J263=0,"Paid",IF(K263=0,"Current",IF(K263&lt;=30,"1-30 Days",IF(K263&lt;=60,"31-60 Days",IF(K263&lt;=90,"61-90 Days","90+ Days"))))))</x:f>
      </x:c>
      <x:c r="M263" s="76" t="str">
        <x:f>IF(A263="","",IF(J263=0,"Paid",IF(AND(E263&lt;&gt;"",TODAY()&gt;E263),"Overdue","Open")))</x:f>
      </x:c>
      <x:c r="N263" s="13"/>
      <x:c r="O263" s="13"/>
      <x:c r="P263" s="13"/>
    </x:row>
    <x:row r="264">
      <x:c r="A264" s="13"/>
      <x:c r="B264" s="13"/>
      <x:c r="C264" s="76" t="str">
        <x:f>IF(B264="","",IFERROR(VLOOKUP(B264,'Lists &amp; COA'!$E$47:$G$145,2,FALSE),"Vendor not found"))</x:f>
      </x:c>
      <x:c r="D264" s="14"/>
      <x:c r="E264" s="14"/>
      <x:c r="F264" s="13"/>
      <x:c r="G264" s="77"/>
      <x:c r="H264" s="78" t="str">
        <x:f>IF(A264="","",SUMIFS('Vendor Payments'!$H$7:$H$506,'Vendor Payments'!$E$7:$E$506,A264))</x:f>
      </x:c>
      <x:c r="I264" s="77"/>
      <x:c r="J264" s="78" t="str">
        <x:f>IF(G264="","",MAX(0,N(G264)-N(H264)-N(I264)))</x:f>
      </x:c>
      <x:c r="K264" s="76" t="str">
        <x:f>IF(A264="","",IF(OR(J264=0,E264=""),0,MAX(0,TODAY()-E264)))</x:f>
      </x:c>
      <x:c r="L264" s="76" t="str">
        <x:f>IF(J264="","",IF(J264=0,"Paid",IF(K264=0,"Current",IF(K264&lt;=30,"1-30 Days",IF(K264&lt;=60,"31-60 Days",IF(K264&lt;=90,"61-90 Days","90+ Days"))))))</x:f>
      </x:c>
      <x:c r="M264" s="76" t="str">
        <x:f>IF(A264="","",IF(J264=0,"Paid",IF(AND(E264&lt;&gt;"",TODAY()&gt;E264),"Overdue","Open")))</x:f>
      </x:c>
      <x:c r="N264" s="13"/>
      <x:c r="O264" s="13"/>
      <x:c r="P264" s="13"/>
    </x:row>
    <x:row r="265">
      <x:c r="A265" s="13"/>
      <x:c r="B265" s="13"/>
      <x:c r="C265" s="76" t="str">
        <x:f>IF(B265="","",IFERROR(VLOOKUP(B265,'Lists &amp; COA'!$E$47:$G$145,2,FALSE),"Vendor not found"))</x:f>
      </x:c>
      <x:c r="D265" s="14"/>
      <x:c r="E265" s="14"/>
      <x:c r="F265" s="13"/>
      <x:c r="G265" s="77"/>
      <x:c r="H265" s="78" t="str">
        <x:f>IF(A265="","",SUMIFS('Vendor Payments'!$H$7:$H$506,'Vendor Payments'!$E$7:$E$506,A265))</x:f>
      </x:c>
      <x:c r="I265" s="77"/>
      <x:c r="J265" s="78" t="str">
        <x:f>IF(G265="","",MAX(0,N(G265)-N(H265)-N(I265)))</x:f>
      </x:c>
      <x:c r="K265" s="76" t="str">
        <x:f>IF(A265="","",IF(OR(J265=0,E265=""),0,MAX(0,TODAY()-E265)))</x:f>
      </x:c>
      <x:c r="L265" s="76" t="str">
        <x:f>IF(J265="","",IF(J265=0,"Paid",IF(K265=0,"Current",IF(K265&lt;=30,"1-30 Days",IF(K265&lt;=60,"31-60 Days",IF(K265&lt;=90,"61-90 Days","90+ Days"))))))</x:f>
      </x:c>
      <x:c r="M265" s="76" t="str">
        <x:f>IF(A265="","",IF(J265=0,"Paid",IF(AND(E265&lt;&gt;"",TODAY()&gt;E265),"Overdue","Open")))</x:f>
      </x:c>
      <x:c r="N265" s="13"/>
      <x:c r="O265" s="13"/>
      <x:c r="P265" s="13"/>
    </x:row>
    <x:row r="266">
      <x:c r="A266" s="13"/>
      <x:c r="B266" s="13"/>
      <x:c r="C266" s="76" t="str">
        <x:f>IF(B266="","",IFERROR(VLOOKUP(B266,'Lists &amp; COA'!$E$47:$G$145,2,FALSE),"Vendor not found"))</x:f>
      </x:c>
      <x:c r="D266" s="14"/>
      <x:c r="E266" s="14"/>
      <x:c r="F266" s="13"/>
      <x:c r="G266" s="77"/>
      <x:c r="H266" s="78" t="str">
        <x:f>IF(A266="","",SUMIFS('Vendor Payments'!$H$7:$H$506,'Vendor Payments'!$E$7:$E$506,A266))</x:f>
      </x:c>
      <x:c r="I266" s="77"/>
      <x:c r="J266" s="78" t="str">
        <x:f>IF(G266="","",MAX(0,N(G266)-N(H266)-N(I266)))</x:f>
      </x:c>
      <x:c r="K266" s="76" t="str">
        <x:f>IF(A266="","",IF(OR(J266=0,E266=""),0,MAX(0,TODAY()-E266)))</x:f>
      </x:c>
      <x:c r="L266" s="76" t="str">
        <x:f>IF(J266="","",IF(J266=0,"Paid",IF(K266=0,"Current",IF(K266&lt;=30,"1-30 Days",IF(K266&lt;=60,"31-60 Days",IF(K266&lt;=90,"61-90 Days","90+ Days"))))))</x:f>
      </x:c>
      <x:c r="M266" s="76" t="str">
        <x:f>IF(A266="","",IF(J266=0,"Paid",IF(AND(E266&lt;&gt;"",TODAY()&gt;E266),"Overdue","Open")))</x:f>
      </x:c>
      <x:c r="N266" s="13"/>
      <x:c r="O266" s="13"/>
      <x:c r="P266" s="13"/>
    </x:row>
    <x:row r="267">
      <x:c r="A267" s="13"/>
      <x:c r="B267" s="13"/>
      <x:c r="C267" s="76" t="str">
        <x:f>IF(B267="","",IFERROR(VLOOKUP(B267,'Lists &amp; COA'!$E$47:$G$145,2,FALSE),"Vendor not found"))</x:f>
      </x:c>
      <x:c r="D267" s="14"/>
      <x:c r="E267" s="14"/>
      <x:c r="F267" s="13"/>
      <x:c r="G267" s="77"/>
      <x:c r="H267" s="78" t="str">
        <x:f>IF(A267="","",SUMIFS('Vendor Payments'!$H$7:$H$506,'Vendor Payments'!$E$7:$E$506,A267))</x:f>
      </x:c>
      <x:c r="I267" s="77"/>
      <x:c r="J267" s="78" t="str">
        <x:f>IF(G267="","",MAX(0,N(G267)-N(H267)-N(I267)))</x:f>
      </x:c>
      <x:c r="K267" s="76" t="str">
        <x:f>IF(A267="","",IF(OR(J267=0,E267=""),0,MAX(0,TODAY()-E267)))</x:f>
      </x:c>
      <x:c r="L267" s="76" t="str">
        <x:f>IF(J267="","",IF(J267=0,"Paid",IF(K267=0,"Current",IF(K267&lt;=30,"1-30 Days",IF(K267&lt;=60,"31-60 Days",IF(K267&lt;=90,"61-90 Days","90+ Days"))))))</x:f>
      </x:c>
      <x:c r="M267" s="76" t="str">
        <x:f>IF(A267="","",IF(J267=0,"Paid",IF(AND(E267&lt;&gt;"",TODAY()&gt;E267),"Overdue","Open")))</x:f>
      </x:c>
      <x:c r="N267" s="13"/>
      <x:c r="O267" s="13"/>
      <x:c r="P267" s="13"/>
    </x:row>
    <x:row r="268">
      <x:c r="A268" s="13"/>
      <x:c r="B268" s="13"/>
      <x:c r="C268" s="76" t="str">
        <x:f>IF(B268="","",IFERROR(VLOOKUP(B268,'Lists &amp; COA'!$E$47:$G$145,2,FALSE),"Vendor not found"))</x:f>
      </x:c>
      <x:c r="D268" s="14"/>
      <x:c r="E268" s="14"/>
      <x:c r="F268" s="13"/>
      <x:c r="G268" s="77"/>
      <x:c r="H268" s="78" t="str">
        <x:f>IF(A268="","",SUMIFS('Vendor Payments'!$H$7:$H$506,'Vendor Payments'!$E$7:$E$506,A268))</x:f>
      </x:c>
      <x:c r="I268" s="77"/>
      <x:c r="J268" s="78" t="str">
        <x:f>IF(G268="","",MAX(0,N(G268)-N(H268)-N(I268)))</x:f>
      </x:c>
      <x:c r="K268" s="76" t="str">
        <x:f>IF(A268="","",IF(OR(J268=0,E268=""),0,MAX(0,TODAY()-E268)))</x:f>
      </x:c>
      <x:c r="L268" s="76" t="str">
        <x:f>IF(J268="","",IF(J268=0,"Paid",IF(K268=0,"Current",IF(K268&lt;=30,"1-30 Days",IF(K268&lt;=60,"31-60 Days",IF(K268&lt;=90,"61-90 Days","90+ Days"))))))</x:f>
      </x:c>
      <x:c r="M268" s="76" t="str">
        <x:f>IF(A268="","",IF(J268=0,"Paid",IF(AND(E268&lt;&gt;"",TODAY()&gt;E268),"Overdue","Open")))</x:f>
      </x:c>
      <x:c r="N268" s="13"/>
      <x:c r="O268" s="13"/>
      <x:c r="P268" s="13"/>
    </x:row>
    <x:row r="269">
      <x:c r="A269" s="13"/>
      <x:c r="B269" s="13"/>
      <x:c r="C269" s="76" t="str">
        <x:f>IF(B269="","",IFERROR(VLOOKUP(B269,'Lists &amp; COA'!$E$47:$G$145,2,FALSE),"Vendor not found"))</x:f>
      </x:c>
      <x:c r="D269" s="14"/>
      <x:c r="E269" s="14"/>
      <x:c r="F269" s="13"/>
      <x:c r="G269" s="77"/>
      <x:c r="H269" s="78" t="str">
        <x:f>IF(A269="","",SUMIFS('Vendor Payments'!$H$7:$H$506,'Vendor Payments'!$E$7:$E$506,A269))</x:f>
      </x:c>
      <x:c r="I269" s="77"/>
      <x:c r="J269" s="78" t="str">
        <x:f>IF(G269="","",MAX(0,N(G269)-N(H269)-N(I269)))</x:f>
      </x:c>
      <x:c r="K269" s="76" t="str">
        <x:f>IF(A269="","",IF(OR(J269=0,E269=""),0,MAX(0,TODAY()-E269)))</x:f>
      </x:c>
      <x:c r="L269" s="76" t="str">
        <x:f>IF(J269="","",IF(J269=0,"Paid",IF(K269=0,"Current",IF(K269&lt;=30,"1-30 Days",IF(K269&lt;=60,"31-60 Days",IF(K269&lt;=90,"61-90 Days","90+ Days"))))))</x:f>
      </x:c>
      <x:c r="M269" s="76" t="str">
        <x:f>IF(A269="","",IF(J269=0,"Paid",IF(AND(E269&lt;&gt;"",TODAY()&gt;E269),"Overdue","Open")))</x:f>
      </x:c>
      <x:c r="N269" s="13"/>
      <x:c r="O269" s="13"/>
      <x:c r="P269" s="13"/>
    </x:row>
    <x:row r="270">
      <x:c r="A270" s="13"/>
      <x:c r="B270" s="13"/>
      <x:c r="C270" s="76" t="str">
        <x:f>IF(B270="","",IFERROR(VLOOKUP(B270,'Lists &amp; COA'!$E$47:$G$145,2,FALSE),"Vendor not found"))</x:f>
      </x:c>
      <x:c r="D270" s="14"/>
      <x:c r="E270" s="14"/>
      <x:c r="F270" s="13"/>
      <x:c r="G270" s="77"/>
      <x:c r="H270" s="78" t="str">
        <x:f>IF(A270="","",SUMIFS('Vendor Payments'!$H$7:$H$506,'Vendor Payments'!$E$7:$E$506,A270))</x:f>
      </x:c>
      <x:c r="I270" s="77"/>
      <x:c r="J270" s="78" t="str">
        <x:f>IF(G270="","",MAX(0,N(G270)-N(H270)-N(I270)))</x:f>
      </x:c>
      <x:c r="K270" s="76" t="str">
        <x:f>IF(A270="","",IF(OR(J270=0,E270=""),0,MAX(0,TODAY()-E270)))</x:f>
      </x:c>
      <x:c r="L270" s="76" t="str">
        <x:f>IF(J270="","",IF(J270=0,"Paid",IF(K270=0,"Current",IF(K270&lt;=30,"1-30 Days",IF(K270&lt;=60,"31-60 Days",IF(K270&lt;=90,"61-90 Days","90+ Days"))))))</x:f>
      </x:c>
      <x:c r="M270" s="76" t="str">
        <x:f>IF(A270="","",IF(J270=0,"Paid",IF(AND(E270&lt;&gt;"",TODAY()&gt;E270),"Overdue","Open")))</x:f>
      </x:c>
      <x:c r="N270" s="13"/>
      <x:c r="O270" s="13"/>
      <x:c r="P270" s="13"/>
    </x:row>
    <x:row r="271">
      <x:c r="A271" s="13"/>
      <x:c r="B271" s="13"/>
      <x:c r="C271" s="76" t="str">
        <x:f>IF(B271="","",IFERROR(VLOOKUP(B271,'Lists &amp; COA'!$E$47:$G$145,2,FALSE),"Vendor not found"))</x:f>
      </x:c>
      <x:c r="D271" s="14"/>
      <x:c r="E271" s="14"/>
      <x:c r="F271" s="13"/>
      <x:c r="G271" s="77"/>
      <x:c r="H271" s="78" t="str">
        <x:f>IF(A271="","",SUMIFS('Vendor Payments'!$H$7:$H$506,'Vendor Payments'!$E$7:$E$506,A271))</x:f>
      </x:c>
      <x:c r="I271" s="77"/>
      <x:c r="J271" s="78" t="str">
        <x:f>IF(G271="","",MAX(0,N(G271)-N(H271)-N(I271)))</x:f>
      </x:c>
      <x:c r="K271" s="76" t="str">
        <x:f>IF(A271="","",IF(OR(J271=0,E271=""),0,MAX(0,TODAY()-E271)))</x:f>
      </x:c>
      <x:c r="L271" s="76" t="str">
        <x:f>IF(J271="","",IF(J271=0,"Paid",IF(K271=0,"Current",IF(K271&lt;=30,"1-30 Days",IF(K271&lt;=60,"31-60 Days",IF(K271&lt;=90,"61-90 Days","90+ Days"))))))</x:f>
      </x:c>
      <x:c r="M271" s="76" t="str">
        <x:f>IF(A271="","",IF(J271=0,"Paid",IF(AND(E271&lt;&gt;"",TODAY()&gt;E271),"Overdue","Open")))</x:f>
      </x:c>
      <x:c r="N271" s="13"/>
      <x:c r="O271" s="13"/>
      <x:c r="P271" s="13"/>
    </x:row>
    <x:row r="272">
      <x:c r="A272" s="13"/>
      <x:c r="B272" s="13"/>
      <x:c r="C272" s="76" t="str">
        <x:f>IF(B272="","",IFERROR(VLOOKUP(B272,'Lists &amp; COA'!$E$47:$G$145,2,FALSE),"Vendor not found"))</x:f>
      </x:c>
      <x:c r="D272" s="14"/>
      <x:c r="E272" s="14"/>
      <x:c r="F272" s="13"/>
      <x:c r="G272" s="77"/>
      <x:c r="H272" s="78" t="str">
        <x:f>IF(A272="","",SUMIFS('Vendor Payments'!$H$7:$H$506,'Vendor Payments'!$E$7:$E$506,A272))</x:f>
      </x:c>
      <x:c r="I272" s="77"/>
      <x:c r="J272" s="78" t="str">
        <x:f>IF(G272="","",MAX(0,N(G272)-N(H272)-N(I272)))</x:f>
      </x:c>
      <x:c r="K272" s="76" t="str">
        <x:f>IF(A272="","",IF(OR(J272=0,E272=""),0,MAX(0,TODAY()-E272)))</x:f>
      </x:c>
      <x:c r="L272" s="76" t="str">
        <x:f>IF(J272="","",IF(J272=0,"Paid",IF(K272=0,"Current",IF(K272&lt;=30,"1-30 Days",IF(K272&lt;=60,"31-60 Days",IF(K272&lt;=90,"61-90 Days","90+ Days"))))))</x:f>
      </x:c>
      <x:c r="M272" s="76" t="str">
        <x:f>IF(A272="","",IF(J272=0,"Paid",IF(AND(E272&lt;&gt;"",TODAY()&gt;E272),"Overdue","Open")))</x:f>
      </x:c>
      <x:c r="N272" s="13"/>
      <x:c r="O272" s="13"/>
      <x:c r="P272" s="13"/>
    </x:row>
    <x:row r="273">
      <x:c r="A273" s="13"/>
      <x:c r="B273" s="13"/>
      <x:c r="C273" s="76" t="str">
        <x:f>IF(B273="","",IFERROR(VLOOKUP(B273,'Lists &amp; COA'!$E$47:$G$145,2,FALSE),"Vendor not found"))</x:f>
      </x:c>
      <x:c r="D273" s="14"/>
      <x:c r="E273" s="14"/>
      <x:c r="F273" s="13"/>
      <x:c r="G273" s="77"/>
      <x:c r="H273" s="78" t="str">
        <x:f>IF(A273="","",SUMIFS('Vendor Payments'!$H$7:$H$506,'Vendor Payments'!$E$7:$E$506,A273))</x:f>
      </x:c>
      <x:c r="I273" s="77"/>
      <x:c r="J273" s="78" t="str">
        <x:f>IF(G273="","",MAX(0,N(G273)-N(H273)-N(I273)))</x:f>
      </x:c>
      <x:c r="K273" s="76" t="str">
        <x:f>IF(A273="","",IF(OR(J273=0,E273=""),0,MAX(0,TODAY()-E273)))</x:f>
      </x:c>
      <x:c r="L273" s="76" t="str">
        <x:f>IF(J273="","",IF(J273=0,"Paid",IF(K273=0,"Current",IF(K273&lt;=30,"1-30 Days",IF(K273&lt;=60,"31-60 Days",IF(K273&lt;=90,"61-90 Days","90+ Days"))))))</x:f>
      </x:c>
      <x:c r="M273" s="76" t="str">
        <x:f>IF(A273="","",IF(J273=0,"Paid",IF(AND(E273&lt;&gt;"",TODAY()&gt;E273),"Overdue","Open")))</x:f>
      </x:c>
      <x:c r="N273" s="13"/>
      <x:c r="O273" s="13"/>
      <x:c r="P273" s="13"/>
    </x:row>
    <x:row r="274">
      <x:c r="A274" s="13"/>
      <x:c r="B274" s="13"/>
      <x:c r="C274" s="76" t="str">
        <x:f>IF(B274="","",IFERROR(VLOOKUP(B274,'Lists &amp; COA'!$E$47:$G$145,2,FALSE),"Vendor not found"))</x:f>
      </x:c>
      <x:c r="D274" s="14"/>
      <x:c r="E274" s="14"/>
      <x:c r="F274" s="13"/>
      <x:c r="G274" s="77"/>
      <x:c r="H274" s="78" t="str">
        <x:f>IF(A274="","",SUMIFS('Vendor Payments'!$H$7:$H$506,'Vendor Payments'!$E$7:$E$506,A274))</x:f>
      </x:c>
      <x:c r="I274" s="77"/>
      <x:c r="J274" s="78" t="str">
        <x:f>IF(G274="","",MAX(0,N(G274)-N(H274)-N(I274)))</x:f>
      </x:c>
      <x:c r="K274" s="76" t="str">
        <x:f>IF(A274="","",IF(OR(J274=0,E274=""),0,MAX(0,TODAY()-E274)))</x:f>
      </x:c>
      <x:c r="L274" s="76" t="str">
        <x:f>IF(J274="","",IF(J274=0,"Paid",IF(K274=0,"Current",IF(K274&lt;=30,"1-30 Days",IF(K274&lt;=60,"31-60 Days",IF(K274&lt;=90,"61-90 Days","90+ Days"))))))</x:f>
      </x:c>
      <x:c r="M274" s="76" t="str">
        <x:f>IF(A274="","",IF(J274=0,"Paid",IF(AND(E274&lt;&gt;"",TODAY()&gt;E274),"Overdue","Open")))</x:f>
      </x:c>
      <x:c r="N274" s="13"/>
      <x:c r="O274" s="13"/>
      <x:c r="P274" s="13"/>
    </x:row>
    <x:row r="275">
      <x:c r="A275" s="13"/>
      <x:c r="B275" s="13"/>
      <x:c r="C275" s="76" t="str">
        <x:f>IF(B275="","",IFERROR(VLOOKUP(B275,'Lists &amp; COA'!$E$47:$G$145,2,FALSE),"Vendor not found"))</x:f>
      </x:c>
      <x:c r="D275" s="14"/>
      <x:c r="E275" s="14"/>
      <x:c r="F275" s="13"/>
      <x:c r="G275" s="77"/>
      <x:c r="H275" s="78" t="str">
        <x:f>IF(A275="","",SUMIFS('Vendor Payments'!$H$7:$H$506,'Vendor Payments'!$E$7:$E$506,A275))</x:f>
      </x:c>
      <x:c r="I275" s="77"/>
      <x:c r="J275" s="78" t="str">
        <x:f>IF(G275="","",MAX(0,N(G275)-N(H275)-N(I275)))</x:f>
      </x:c>
      <x:c r="K275" s="76" t="str">
        <x:f>IF(A275="","",IF(OR(J275=0,E275=""),0,MAX(0,TODAY()-E275)))</x:f>
      </x:c>
      <x:c r="L275" s="76" t="str">
        <x:f>IF(J275="","",IF(J275=0,"Paid",IF(K275=0,"Current",IF(K275&lt;=30,"1-30 Days",IF(K275&lt;=60,"31-60 Days",IF(K275&lt;=90,"61-90 Days","90+ Days"))))))</x:f>
      </x:c>
      <x:c r="M275" s="76" t="str">
        <x:f>IF(A275="","",IF(J275=0,"Paid",IF(AND(E275&lt;&gt;"",TODAY()&gt;E275),"Overdue","Open")))</x:f>
      </x:c>
      <x:c r="N275" s="13"/>
      <x:c r="O275" s="13"/>
      <x:c r="P275" s="13"/>
    </x:row>
    <x:row r="276">
      <x:c r="A276" s="13"/>
      <x:c r="B276" s="13"/>
      <x:c r="C276" s="76" t="str">
        <x:f>IF(B276="","",IFERROR(VLOOKUP(B276,'Lists &amp; COA'!$E$47:$G$145,2,FALSE),"Vendor not found"))</x:f>
      </x:c>
      <x:c r="D276" s="14"/>
      <x:c r="E276" s="14"/>
      <x:c r="F276" s="13"/>
      <x:c r="G276" s="77"/>
      <x:c r="H276" s="78" t="str">
        <x:f>IF(A276="","",SUMIFS('Vendor Payments'!$H$7:$H$506,'Vendor Payments'!$E$7:$E$506,A276))</x:f>
      </x:c>
      <x:c r="I276" s="77"/>
      <x:c r="J276" s="78" t="str">
        <x:f>IF(G276="","",MAX(0,N(G276)-N(H276)-N(I276)))</x:f>
      </x:c>
      <x:c r="K276" s="76" t="str">
        <x:f>IF(A276="","",IF(OR(J276=0,E276=""),0,MAX(0,TODAY()-E276)))</x:f>
      </x:c>
      <x:c r="L276" s="76" t="str">
        <x:f>IF(J276="","",IF(J276=0,"Paid",IF(K276=0,"Current",IF(K276&lt;=30,"1-30 Days",IF(K276&lt;=60,"31-60 Days",IF(K276&lt;=90,"61-90 Days","90+ Days"))))))</x:f>
      </x:c>
      <x:c r="M276" s="76" t="str">
        <x:f>IF(A276="","",IF(J276=0,"Paid",IF(AND(E276&lt;&gt;"",TODAY()&gt;E276),"Overdue","Open")))</x:f>
      </x:c>
      <x:c r="N276" s="13"/>
      <x:c r="O276" s="13"/>
      <x:c r="P276" s="13"/>
    </x:row>
    <x:row r="277">
      <x:c r="A277" s="13"/>
      <x:c r="B277" s="13"/>
      <x:c r="C277" s="76" t="str">
        <x:f>IF(B277="","",IFERROR(VLOOKUP(B277,'Lists &amp; COA'!$E$47:$G$145,2,FALSE),"Vendor not found"))</x:f>
      </x:c>
      <x:c r="D277" s="14"/>
      <x:c r="E277" s="14"/>
      <x:c r="F277" s="13"/>
      <x:c r="G277" s="77"/>
      <x:c r="H277" s="78" t="str">
        <x:f>IF(A277="","",SUMIFS('Vendor Payments'!$H$7:$H$506,'Vendor Payments'!$E$7:$E$506,A277))</x:f>
      </x:c>
      <x:c r="I277" s="77"/>
      <x:c r="J277" s="78" t="str">
        <x:f>IF(G277="","",MAX(0,N(G277)-N(H277)-N(I277)))</x:f>
      </x:c>
      <x:c r="K277" s="76" t="str">
        <x:f>IF(A277="","",IF(OR(J277=0,E277=""),0,MAX(0,TODAY()-E277)))</x:f>
      </x:c>
      <x:c r="L277" s="76" t="str">
        <x:f>IF(J277="","",IF(J277=0,"Paid",IF(K277=0,"Current",IF(K277&lt;=30,"1-30 Days",IF(K277&lt;=60,"31-60 Days",IF(K277&lt;=90,"61-90 Days","90+ Days"))))))</x:f>
      </x:c>
      <x:c r="M277" s="76" t="str">
        <x:f>IF(A277="","",IF(J277=0,"Paid",IF(AND(E277&lt;&gt;"",TODAY()&gt;E277),"Overdue","Open")))</x:f>
      </x:c>
      <x:c r="N277" s="13"/>
      <x:c r="O277" s="13"/>
      <x:c r="P277" s="13"/>
    </x:row>
    <x:row r="278">
      <x:c r="A278" s="13"/>
      <x:c r="B278" s="13"/>
      <x:c r="C278" s="76" t="str">
        <x:f>IF(B278="","",IFERROR(VLOOKUP(B278,'Lists &amp; COA'!$E$47:$G$145,2,FALSE),"Vendor not found"))</x:f>
      </x:c>
      <x:c r="D278" s="14"/>
      <x:c r="E278" s="14"/>
      <x:c r="F278" s="13"/>
      <x:c r="G278" s="77"/>
      <x:c r="H278" s="78" t="str">
        <x:f>IF(A278="","",SUMIFS('Vendor Payments'!$H$7:$H$506,'Vendor Payments'!$E$7:$E$506,A278))</x:f>
      </x:c>
      <x:c r="I278" s="77"/>
      <x:c r="J278" s="78" t="str">
        <x:f>IF(G278="","",MAX(0,N(G278)-N(H278)-N(I278)))</x:f>
      </x:c>
      <x:c r="K278" s="76" t="str">
        <x:f>IF(A278="","",IF(OR(J278=0,E278=""),0,MAX(0,TODAY()-E278)))</x:f>
      </x:c>
      <x:c r="L278" s="76" t="str">
        <x:f>IF(J278="","",IF(J278=0,"Paid",IF(K278=0,"Current",IF(K278&lt;=30,"1-30 Days",IF(K278&lt;=60,"31-60 Days",IF(K278&lt;=90,"61-90 Days","90+ Days"))))))</x:f>
      </x:c>
      <x:c r="M278" s="76" t="str">
        <x:f>IF(A278="","",IF(J278=0,"Paid",IF(AND(E278&lt;&gt;"",TODAY()&gt;E278),"Overdue","Open")))</x:f>
      </x:c>
      <x:c r="N278" s="13"/>
      <x:c r="O278" s="13"/>
      <x:c r="P278" s="13"/>
    </x:row>
    <x:row r="279">
      <x:c r="A279" s="13"/>
      <x:c r="B279" s="13"/>
      <x:c r="C279" s="76" t="str">
        <x:f>IF(B279="","",IFERROR(VLOOKUP(B279,'Lists &amp; COA'!$E$47:$G$145,2,FALSE),"Vendor not found"))</x:f>
      </x:c>
      <x:c r="D279" s="14"/>
      <x:c r="E279" s="14"/>
      <x:c r="F279" s="13"/>
      <x:c r="G279" s="77"/>
      <x:c r="H279" s="78" t="str">
        <x:f>IF(A279="","",SUMIFS('Vendor Payments'!$H$7:$H$506,'Vendor Payments'!$E$7:$E$506,A279))</x:f>
      </x:c>
      <x:c r="I279" s="77"/>
      <x:c r="J279" s="78" t="str">
        <x:f>IF(G279="","",MAX(0,N(G279)-N(H279)-N(I279)))</x:f>
      </x:c>
      <x:c r="K279" s="76" t="str">
        <x:f>IF(A279="","",IF(OR(J279=0,E279=""),0,MAX(0,TODAY()-E279)))</x:f>
      </x:c>
      <x:c r="L279" s="76" t="str">
        <x:f>IF(J279="","",IF(J279=0,"Paid",IF(K279=0,"Current",IF(K279&lt;=30,"1-30 Days",IF(K279&lt;=60,"31-60 Days",IF(K279&lt;=90,"61-90 Days","90+ Days"))))))</x:f>
      </x:c>
      <x:c r="M279" s="76" t="str">
        <x:f>IF(A279="","",IF(J279=0,"Paid",IF(AND(E279&lt;&gt;"",TODAY()&gt;E279),"Overdue","Open")))</x:f>
      </x:c>
      <x:c r="N279" s="13"/>
      <x:c r="O279" s="13"/>
      <x:c r="P279" s="13"/>
    </x:row>
    <x:row r="280">
      <x:c r="A280" s="13"/>
      <x:c r="B280" s="13"/>
      <x:c r="C280" s="76" t="str">
        <x:f>IF(B280="","",IFERROR(VLOOKUP(B280,'Lists &amp; COA'!$E$47:$G$145,2,FALSE),"Vendor not found"))</x:f>
      </x:c>
      <x:c r="D280" s="14"/>
      <x:c r="E280" s="14"/>
      <x:c r="F280" s="13"/>
      <x:c r="G280" s="77"/>
      <x:c r="H280" s="78" t="str">
        <x:f>IF(A280="","",SUMIFS('Vendor Payments'!$H$7:$H$506,'Vendor Payments'!$E$7:$E$506,A280))</x:f>
      </x:c>
      <x:c r="I280" s="77"/>
      <x:c r="J280" s="78" t="str">
        <x:f>IF(G280="","",MAX(0,N(G280)-N(H280)-N(I280)))</x:f>
      </x:c>
      <x:c r="K280" s="76" t="str">
        <x:f>IF(A280="","",IF(OR(J280=0,E280=""),0,MAX(0,TODAY()-E280)))</x:f>
      </x:c>
      <x:c r="L280" s="76" t="str">
        <x:f>IF(J280="","",IF(J280=0,"Paid",IF(K280=0,"Current",IF(K280&lt;=30,"1-30 Days",IF(K280&lt;=60,"31-60 Days",IF(K280&lt;=90,"61-90 Days","90+ Days"))))))</x:f>
      </x:c>
      <x:c r="M280" s="76" t="str">
        <x:f>IF(A280="","",IF(J280=0,"Paid",IF(AND(E280&lt;&gt;"",TODAY()&gt;E280),"Overdue","Open")))</x:f>
      </x:c>
      <x:c r="N280" s="13"/>
      <x:c r="O280" s="13"/>
      <x:c r="P280" s="13"/>
    </x:row>
    <x:row r="281">
      <x:c r="A281" s="13"/>
      <x:c r="B281" s="13"/>
      <x:c r="C281" s="76" t="str">
        <x:f>IF(B281="","",IFERROR(VLOOKUP(B281,'Lists &amp; COA'!$E$47:$G$145,2,FALSE),"Vendor not found"))</x:f>
      </x:c>
      <x:c r="D281" s="14"/>
      <x:c r="E281" s="14"/>
      <x:c r="F281" s="13"/>
      <x:c r="G281" s="77"/>
      <x:c r="H281" s="78" t="str">
        <x:f>IF(A281="","",SUMIFS('Vendor Payments'!$H$7:$H$506,'Vendor Payments'!$E$7:$E$506,A281))</x:f>
      </x:c>
      <x:c r="I281" s="77"/>
      <x:c r="J281" s="78" t="str">
        <x:f>IF(G281="","",MAX(0,N(G281)-N(H281)-N(I281)))</x:f>
      </x:c>
      <x:c r="K281" s="76" t="str">
        <x:f>IF(A281="","",IF(OR(J281=0,E281=""),0,MAX(0,TODAY()-E281)))</x:f>
      </x:c>
      <x:c r="L281" s="76" t="str">
        <x:f>IF(J281="","",IF(J281=0,"Paid",IF(K281=0,"Current",IF(K281&lt;=30,"1-30 Days",IF(K281&lt;=60,"31-60 Days",IF(K281&lt;=90,"61-90 Days","90+ Days"))))))</x:f>
      </x:c>
      <x:c r="M281" s="76" t="str">
        <x:f>IF(A281="","",IF(J281=0,"Paid",IF(AND(E281&lt;&gt;"",TODAY()&gt;E281),"Overdue","Open")))</x:f>
      </x:c>
      <x:c r="N281" s="13"/>
      <x:c r="O281" s="13"/>
      <x:c r="P281" s="13"/>
    </x:row>
    <x:row r="282">
      <x:c r="A282" s="13"/>
      <x:c r="B282" s="13"/>
      <x:c r="C282" s="76" t="str">
        <x:f>IF(B282="","",IFERROR(VLOOKUP(B282,'Lists &amp; COA'!$E$47:$G$145,2,FALSE),"Vendor not found"))</x:f>
      </x:c>
      <x:c r="D282" s="14"/>
      <x:c r="E282" s="14"/>
      <x:c r="F282" s="13"/>
      <x:c r="G282" s="77"/>
      <x:c r="H282" s="78" t="str">
        <x:f>IF(A282="","",SUMIFS('Vendor Payments'!$H$7:$H$506,'Vendor Payments'!$E$7:$E$506,A282))</x:f>
      </x:c>
      <x:c r="I282" s="77"/>
      <x:c r="J282" s="78" t="str">
        <x:f>IF(G282="","",MAX(0,N(G282)-N(H282)-N(I282)))</x:f>
      </x:c>
      <x:c r="K282" s="76" t="str">
        <x:f>IF(A282="","",IF(OR(J282=0,E282=""),0,MAX(0,TODAY()-E282)))</x:f>
      </x:c>
      <x:c r="L282" s="76" t="str">
        <x:f>IF(J282="","",IF(J282=0,"Paid",IF(K282=0,"Current",IF(K282&lt;=30,"1-30 Days",IF(K282&lt;=60,"31-60 Days",IF(K282&lt;=90,"61-90 Days","90+ Days"))))))</x:f>
      </x:c>
      <x:c r="M282" s="76" t="str">
        <x:f>IF(A282="","",IF(J282=0,"Paid",IF(AND(E282&lt;&gt;"",TODAY()&gt;E282),"Overdue","Open")))</x:f>
      </x:c>
      <x:c r="N282" s="13"/>
      <x:c r="O282" s="13"/>
      <x:c r="P282" s="13"/>
    </x:row>
    <x:row r="283">
      <x:c r="A283" s="13"/>
      <x:c r="B283" s="13"/>
      <x:c r="C283" s="76" t="str">
        <x:f>IF(B283="","",IFERROR(VLOOKUP(B283,'Lists &amp; COA'!$E$47:$G$145,2,FALSE),"Vendor not found"))</x:f>
      </x:c>
      <x:c r="D283" s="14"/>
      <x:c r="E283" s="14"/>
      <x:c r="F283" s="13"/>
      <x:c r="G283" s="77"/>
      <x:c r="H283" s="78" t="str">
        <x:f>IF(A283="","",SUMIFS('Vendor Payments'!$H$7:$H$506,'Vendor Payments'!$E$7:$E$506,A283))</x:f>
      </x:c>
      <x:c r="I283" s="77"/>
      <x:c r="J283" s="78" t="str">
        <x:f>IF(G283="","",MAX(0,N(G283)-N(H283)-N(I283)))</x:f>
      </x:c>
      <x:c r="K283" s="76" t="str">
        <x:f>IF(A283="","",IF(OR(J283=0,E283=""),0,MAX(0,TODAY()-E283)))</x:f>
      </x:c>
      <x:c r="L283" s="76" t="str">
        <x:f>IF(J283="","",IF(J283=0,"Paid",IF(K283=0,"Current",IF(K283&lt;=30,"1-30 Days",IF(K283&lt;=60,"31-60 Days",IF(K283&lt;=90,"61-90 Days","90+ Days"))))))</x:f>
      </x:c>
      <x:c r="M283" s="76" t="str">
        <x:f>IF(A283="","",IF(J283=0,"Paid",IF(AND(E283&lt;&gt;"",TODAY()&gt;E283),"Overdue","Open")))</x:f>
      </x:c>
      <x:c r="N283" s="13"/>
      <x:c r="O283" s="13"/>
      <x:c r="P283" s="13"/>
    </x:row>
    <x:row r="284">
      <x:c r="A284" s="13"/>
      <x:c r="B284" s="13"/>
      <x:c r="C284" s="76" t="str">
        <x:f>IF(B284="","",IFERROR(VLOOKUP(B284,'Lists &amp; COA'!$E$47:$G$145,2,FALSE),"Vendor not found"))</x:f>
      </x:c>
      <x:c r="D284" s="14"/>
      <x:c r="E284" s="14"/>
      <x:c r="F284" s="13"/>
      <x:c r="G284" s="77"/>
      <x:c r="H284" s="78" t="str">
        <x:f>IF(A284="","",SUMIFS('Vendor Payments'!$H$7:$H$506,'Vendor Payments'!$E$7:$E$506,A284))</x:f>
      </x:c>
      <x:c r="I284" s="77"/>
      <x:c r="J284" s="78" t="str">
        <x:f>IF(G284="","",MAX(0,N(G284)-N(H284)-N(I284)))</x:f>
      </x:c>
      <x:c r="K284" s="76" t="str">
        <x:f>IF(A284="","",IF(OR(J284=0,E284=""),0,MAX(0,TODAY()-E284)))</x:f>
      </x:c>
      <x:c r="L284" s="76" t="str">
        <x:f>IF(J284="","",IF(J284=0,"Paid",IF(K284=0,"Current",IF(K284&lt;=30,"1-30 Days",IF(K284&lt;=60,"31-60 Days",IF(K284&lt;=90,"61-90 Days","90+ Days"))))))</x:f>
      </x:c>
      <x:c r="M284" s="76" t="str">
        <x:f>IF(A284="","",IF(J284=0,"Paid",IF(AND(E284&lt;&gt;"",TODAY()&gt;E284),"Overdue","Open")))</x:f>
      </x:c>
      <x:c r="N284" s="13"/>
      <x:c r="O284" s="13"/>
      <x:c r="P284" s="13"/>
    </x:row>
    <x:row r="285">
      <x:c r="A285" s="13"/>
      <x:c r="B285" s="13"/>
      <x:c r="C285" s="76" t="str">
        <x:f>IF(B285="","",IFERROR(VLOOKUP(B285,'Lists &amp; COA'!$E$47:$G$145,2,FALSE),"Vendor not found"))</x:f>
      </x:c>
      <x:c r="D285" s="14"/>
      <x:c r="E285" s="14"/>
      <x:c r="F285" s="13"/>
      <x:c r="G285" s="77"/>
      <x:c r="H285" s="78" t="str">
        <x:f>IF(A285="","",SUMIFS('Vendor Payments'!$H$7:$H$506,'Vendor Payments'!$E$7:$E$506,A285))</x:f>
      </x:c>
      <x:c r="I285" s="77"/>
      <x:c r="J285" s="78" t="str">
        <x:f>IF(G285="","",MAX(0,N(G285)-N(H285)-N(I285)))</x:f>
      </x:c>
      <x:c r="K285" s="76" t="str">
        <x:f>IF(A285="","",IF(OR(J285=0,E285=""),0,MAX(0,TODAY()-E285)))</x:f>
      </x:c>
      <x:c r="L285" s="76" t="str">
        <x:f>IF(J285="","",IF(J285=0,"Paid",IF(K285=0,"Current",IF(K285&lt;=30,"1-30 Days",IF(K285&lt;=60,"31-60 Days",IF(K285&lt;=90,"61-90 Days","90+ Days"))))))</x:f>
      </x:c>
      <x:c r="M285" s="76" t="str">
        <x:f>IF(A285="","",IF(J285=0,"Paid",IF(AND(E285&lt;&gt;"",TODAY()&gt;E285),"Overdue","Open")))</x:f>
      </x:c>
      <x:c r="N285" s="13"/>
      <x:c r="O285" s="13"/>
      <x:c r="P285" s="13"/>
    </x:row>
    <x:row r="286">
      <x:c r="A286" s="13"/>
      <x:c r="B286" s="13"/>
      <x:c r="C286" s="76" t="str">
        <x:f>IF(B286="","",IFERROR(VLOOKUP(B286,'Lists &amp; COA'!$E$47:$G$145,2,FALSE),"Vendor not found"))</x:f>
      </x:c>
      <x:c r="D286" s="14"/>
      <x:c r="E286" s="14"/>
      <x:c r="F286" s="13"/>
      <x:c r="G286" s="77"/>
      <x:c r="H286" s="78" t="str">
        <x:f>IF(A286="","",SUMIFS('Vendor Payments'!$H$7:$H$506,'Vendor Payments'!$E$7:$E$506,A286))</x:f>
      </x:c>
      <x:c r="I286" s="77"/>
      <x:c r="J286" s="78" t="str">
        <x:f>IF(G286="","",MAX(0,N(G286)-N(H286)-N(I286)))</x:f>
      </x:c>
      <x:c r="K286" s="76" t="str">
        <x:f>IF(A286="","",IF(OR(J286=0,E286=""),0,MAX(0,TODAY()-E286)))</x:f>
      </x:c>
      <x:c r="L286" s="76" t="str">
        <x:f>IF(J286="","",IF(J286=0,"Paid",IF(K286=0,"Current",IF(K286&lt;=30,"1-30 Days",IF(K286&lt;=60,"31-60 Days",IF(K286&lt;=90,"61-90 Days","90+ Days"))))))</x:f>
      </x:c>
      <x:c r="M286" s="76" t="str">
        <x:f>IF(A286="","",IF(J286=0,"Paid",IF(AND(E286&lt;&gt;"",TODAY()&gt;E286),"Overdue","Open")))</x:f>
      </x:c>
      <x:c r="N286" s="13"/>
      <x:c r="O286" s="13"/>
      <x:c r="P286" s="13"/>
    </x:row>
    <x:row r="287">
      <x:c r="A287" s="13"/>
      <x:c r="B287" s="13"/>
      <x:c r="C287" s="76" t="str">
        <x:f>IF(B287="","",IFERROR(VLOOKUP(B287,'Lists &amp; COA'!$E$47:$G$145,2,FALSE),"Vendor not found"))</x:f>
      </x:c>
      <x:c r="D287" s="14"/>
      <x:c r="E287" s="14"/>
      <x:c r="F287" s="13"/>
      <x:c r="G287" s="77"/>
      <x:c r="H287" s="78" t="str">
        <x:f>IF(A287="","",SUMIFS('Vendor Payments'!$H$7:$H$506,'Vendor Payments'!$E$7:$E$506,A287))</x:f>
      </x:c>
      <x:c r="I287" s="77"/>
      <x:c r="J287" s="78" t="str">
        <x:f>IF(G287="","",MAX(0,N(G287)-N(H287)-N(I287)))</x:f>
      </x:c>
      <x:c r="K287" s="76" t="str">
        <x:f>IF(A287="","",IF(OR(J287=0,E287=""),0,MAX(0,TODAY()-E287)))</x:f>
      </x:c>
      <x:c r="L287" s="76" t="str">
        <x:f>IF(J287="","",IF(J287=0,"Paid",IF(K287=0,"Current",IF(K287&lt;=30,"1-30 Days",IF(K287&lt;=60,"31-60 Days",IF(K287&lt;=90,"61-90 Days","90+ Days"))))))</x:f>
      </x:c>
      <x:c r="M287" s="76" t="str">
        <x:f>IF(A287="","",IF(J287=0,"Paid",IF(AND(E287&lt;&gt;"",TODAY()&gt;E287),"Overdue","Open")))</x:f>
      </x:c>
      <x:c r="N287" s="13"/>
      <x:c r="O287" s="13"/>
      <x:c r="P287" s="13"/>
    </x:row>
    <x:row r="288">
      <x:c r="A288" s="13"/>
      <x:c r="B288" s="13"/>
      <x:c r="C288" s="76" t="str">
        <x:f>IF(B288="","",IFERROR(VLOOKUP(B288,'Lists &amp; COA'!$E$47:$G$145,2,FALSE),"Vendor not found"))</x:f>
      </x:c>
      <x:c r="D288" s="14"/>
      <x:c r="E288" s="14"/>
      <x:c r="F288" s="13"/>
      <x:c r="G288" s="77"/>
      <x:c r="H288" s="78" t="str">
        <x:f>IF(A288="","",SUMIFS('Vendor Payments'!$H$7:$H$506,'Vendor Payments'!$E$7:$E$506,A288))</x:f>
      </x:c>
      <x:c r="I288" s="77"/>
      <x:c r="J288" s="78" t="str">
        <x:f>IF(G288="","",MAX(0,N(G288)-N(H288)-N(I288)))</x:f>
      </x:c>
      <x:c r="K288" s="76" t="str">
        <x:f>IF(A288="","",IF(OR(J288=0,E288=""),0,MAX(0,TODAY()-E288)))</x:f>
      </x:c>
      <x:c r="L288" s="76" t="str">
        <x:f>IF(J288="","",IF(J288=0,"Paid",IF(K288=0,"Current",IF(K288&lt;=30,"1-30 Days",IF(K288&lt;=60,"31-60 Days",IF(K288&lt;=90,"61-90 Days","90+ Days"))))))</x:f>
      </x:c>
      <x:c r="M288" s="76" t="str">
        <x:f>IF(A288="","",IF(J288=0,"Paid",IF(AND(E288&lt;&gt;"",TODAY()&gt;E288),"Overdue","Open")))</x:f>
      </x:c>
      <x:c r="N288" s="13"/>
      <x:c r="O288" s="13"/>
      <x:c r="P288" s="13"/>
    </x:row>
    <x:row r="289">
      <x:c r="A289" s="13"/>
      <x:c r="B289" s="13"/>
      <x:c r="C289" s="76" t="str">
        <x:f>IF(B289="","",IFERROR(VLOOKUP(B289,'Lists &amp; COA'!$E$47:$G$145,2,FALSE),"Vendor not found"))</x:f>
      </x:c>
      <x:c r="D289" s="14"/>
      <x:c r="E289" s="14"/>
      <x:c r="F289" s="13"/>
      <x:c r="G289" s="77"/>
      <x:c r="H289" s="78" t="str">
        <x:f>IF(A289="","",SUMIFS('Vendor Payments'!$H$7:$H$506,'Vendor Payments'!$E$7:$E$506,A289))</x:f>
      </x:c>
      <x:c r="I289" s="77"/>
      <x:c r="J289" s="78" t="str">
        <x:f>IF(G289="","",MAX(0,N(G289)-N(H289)-N(I289)))</x:f>
      </x:c>
      <x:c r="K289" s="76" t="str">
        <x:f>IF(A289="","",IF(OR(J289=0,E289=""),0,MAX(0,TODAY()-E289)))</x:f>
      </x:c>
      <x:c r="L289" s="76" t="str">
        <x:f>IF(J289="","",IF(J289=0,"Paid",IF(K289=0,"Current",IF(K289&lt;=30,"1-30 Days",IF(K289&lt;=60,"31-60 Days",IF(K289&lt;=90,"61-90 Days","90+ Days"))))))</x:f>
      </x:c>
      <x:c r="M289" s="76" t="str">
        <x:f>IF(A289="","",IF(J289=0,"Paid",IF(AND(E289&lt;&gt;"",TODAY()&gt;E289),"Overdue","Open")))</x:f>
      </x:c>
      <x:c r="N289" s="13"/>
      <x:c r="O289" s="13"/>
      <x:c r="P289" s="13"/>
    </x:row>
    <x:row r="290">
      <x:c r="A290" s="13"/>
      <x:c r="B290" s="13"/>
      <x:c r="C290" s="76" t="str">
        <x:f>IF(B290="","",IFERROR(VLOOKUP(B290,'Lists &amp; COA'!$E$47:$G$145,2,FALSE),"Vendor not found"))</x:f>
      </x:c>
      <x:c r="D290" s="14"/>
      <x:c r="E290" s="14"/>
      <x:c r="F290" s="13"/>
      <x:c r="G290" s="77"/>
      <x:c r="H290" s="78" t="str">
        <x:f>IF(A290="","",SUMIFS('Vendor Payments'!$H$7:$H$506,'Vendor Payments'!$E$7:$E$506,A290))</x:f>
      </x:c>
      <x:c r="I290" s="77"/>
      <x:c r="J290" s="78" t="str">
        <x:f>IF(G290="","",MAX(0,N(G290)-N(H290)-N(I290)))</x:f>
      </x:c>
      <x:c r="K290" s="76" t="str">
        <x:f>IF(A290="","",IF(OR(J290=0,E290=""),0,MAX(0,TODAY()-E290)))</x:f>
      </x:c>
      <x:c r="L290" s="76" t="str">
        <x:f>IF(J290="","",IF(J290=0,"Paid",IF(K290=0,"Current",IF(K290&lt;=30,"1-30 Days",IF(K290&lt;=60,"31-60 Days",IF(K290&lt;=90,"61-90 Days","90+ Days"))))))</x:f>
      </x:c>
      <x:c r="M290" s="76" t="str">
        <x:f>IF(A290="","",IF(J290=0,"Paid",IF(AND(E290&lt;&gt;"",TODAY()&gt;E290),"Overdue","Open")))</x:f>
      </x:c>
      <x:c r="N290" s="13"/>
      <x:c r="O290" s="13"/>
      <x:c r="P290" s="13"/>
    </x:row>
    <x:row r="291">
      <x:c r="A291" s="13"/>
      <x:c r="B291" s="13"/>
      <x:c r="C291" s="76" t="str">
        <x:f>IF(B291="","",IFERROR(VLOOKUP(B291,'Lists &amp; COA'!$E$47:$G$145,2,FALSE),"Vendor not found"))</x:f>
      </x:c>
      <x:c r="D291" s="14"/>
      <x:c r="E291" s="14"/>
      <x:c r="F291" s="13"/>
      <x:c r="G291" s="77"/>
      <x:c r="H291" s="78" t="str">
        <x:f>IF(A291="","",SUMIFS('Vendor Payments'!$H$7:$H$506,'Vendor Payments'!$E$7:$E$506,A291))</x:f>
      </x:c>
      <x:c r="I291" s="77"/>
      <x:c r="J291" s="78" t="str">
        <x:f>IF(G291="","",MAX(0,N(G291)-N(H291)-N(I291)))</x:f>
      </x:c>
      <x:c r="K291" s="76" t="str">
        <x:f>IF(A291="","",IF(OR(J291=0,E291=""),0,MAX(0,TODAY()-E291)))</x:f>
      </x:c>
      <x:c r="L291" s="76" t="str">
        <x:f>IF(J291="","",IF(J291=0,"Paid",IF(K291=0,"Current",IF(K291&lt;=30,"1-30 Days",IF(K291&lt;=60,"31-60 Days",IF(K291&lt;=90,"61-90 Days","90+ Days"))))))</x:f>
      </x:c>
      <x:c r="M291" s="76" t="str">
        <x:f>IF(A291="","",IF(J291=0,"Paid",IF(AND(E291&lt;&gt;"",TODAY()&gt;E291),"Overdue","Open")))</x:f>
      </x:c>
      <x:c r="N291" s="13"/>
      <x:c r="O291" s="13"/>
      <x:c r="P291" s="13"/>
    </x:row>
    <x:row r="292">
      <x:c r="A292" s="13"/>
      <x:c r="B292" s="13"/>
      <x:c r="C292" s="76" t="str">
        <x:f>IF(B292="","",IFERROR(VLOOKUP(B292,'Lists &amp; COA'!$E$47:$G$145,2,FALSE),"Vendor not found"))</x:f>
      </x:c>
      <x:c r="D292" s="14"/>
      <x:c r="E292" s="14"/>
      <x:c r="F292" s="13"/>
      <x:c r="G292" s="77"/>
      <x:c r="H292" s="78" t="str">
        <x:f>IF(A292="","",SUMIFS('Vendor Payments'!$H$7:$H$506,'Vendor Payments'!$E$7:$E$506,A292))</x:f>
      </x:c>
      <x:c r="I292" s="77"/>
      <x:c r="J292" s="78" t="str">
        <x:f>IF(G292="","",MAX(0,N(G292)-N(H292)-N(I292)))</x:f>
      </x:c>
      <x:c r="K292" s="76" t="str">
        <x:f>IF(A292="","",IF(OR(J292=0,E292=""),0,MAX(0,TODAY()-E292)))</x:f>
      </x:c>
      <x:c r="L292" s="76" t="str">
        <x:f>IF(J292="","",IF(J292=0,"Paid",IF(K292=0,"Current",IF(K292&lt;=30,"1-30 Days",IF(K292&lt;=60,"31-60 Days",IF(K292&lt;=90,"61-90 Days","90+ Days"))))))</x:f>
      </x:c>
      <x:c r="M292" s="76" t="str">
        <x:f>IF(A292="","",IF(J292=0,"Paid",IF(AND(E292&lt;&gt;"",TODAY()&gt;E292),"Overdue","Open")))</x:f>
      </x:c>
      <x:c r="N292" s="13"/>
      <x:c r="O292" s="13"/>
      <x:c r="P292" s="13"/>
    </x:row>
    <x:row r="293">
      <x:c r="A293" s="13"/>
      <x:c r="B293" s="13"/>
      <x:c r="C293" s="76" t="str">
        <x:f>IF(B293="","",IFERROR(VLOOKUP(B293,'Lists &amp; COA'!$E$47:$G$145,2,FALSE),"Vendor not found"))</x:f>
      </x:c>
      <x:c r="D293" s="14"/>
      <x:c r="E293" s="14"/>
      <x:c r="F293" s="13"/>
      <x:c r="G293" s="77"/>
      <x:c r="H293" s="78" t="str">
        <x:f>IF(A293="","",SUMIFS('Vendor Payments'!$H$7:$H$506,'Vendor Payments'!$E$7:$E$506,A293))</x:f>
      </x:c>
      <x:c r="I293" s="77"/>
      <x:c r="J293" s="78" t="str">
        <x:f>IF(G293="","",MAX(0,N(G293)-N(H293)-N(I293)))</x:f>
      </x:c>
      <x:c r="K293" s="76" t="str">
        <x:f>IF(A293="","",IF(OR(J293=0,E293=""),0,MAX(0,TODAY()-E293)))</x:f>
      </x:c>
      <x:c r="L293" s="76" t="str">
        <x:f>IF(J293="","",IF(J293=0,"Paid",IF(K293=0,"Current",IF(K293&lt;=30,"1-30 Days",IF(K293&lt;=60,"31-60 Days",IF(K293&lt;=90,"61-90 Days","90+ Days"))))))</x:f>
      </x:c>
      <x:c r="M293" s="76" t="str">
        <x:f>IF(A293="","",IF(J293=0,"Paid",IF(AND(E293&lt;&gt;"",TODAY()&gt;E293),"Overdue","Open")))</x:f>
      </x:c>
      <x:c r="N293" s="13"/>
      <x:c r="O293" s="13"/>
      <x:c r="P293" s="13"/>
    </x:row>
    <x:row r="294">
      <x:c r="A294" s="13"/>
      <x:c r="B294" s="13"/>
      <x:c r="C294" s="76" t="str">
        <x:f>IF(B294="","",IFERROR(VLOOKUP(B294,'Lists &amp; COA'!$E$47:$G$145,2,FALSE),"Vendor not found"))</x:f>
      </x:c>
      <x:c r="D294" s="14"/>
      <x:c r="E294" s="14"/>
      <x:c r="F294" s="13"/>
      <x:c r="G294" s="77"/>
      <x:c r="H294" s="78" t="str">
        <x:f>IF(A294="","",SUMIFS('Vendor Payments'!$H$7:$H$506,'Vendor Payments'!$E$7:$E$506,A294))</x:f>
      </x:c>
      <x:c r="I294" s="77"/>
      <x:c r="J294" s="78" t="str">
        <x:f>IF(G294="","",MAX(0,N(G294)-N(H294)-N(I294)))</x:f>
      </x:c>
      <x:c r="K294" s="76" t="str">
        <x:f>IF(A294="","",IF(OR(J294=0,E294=""),0,MAX(0,TODAY()-E294)))</x:f>
      </x:c>
      <x:c r="L294" s="76" t="str">
        <x:f>IF(J294="","",IF(J294=0,"Paid",IF(K294=0,"Current",IF(K294&lt;=30,"1-30 Days",IF(K294&lt;=60,"31-60 Days",IF(K294&lt;=90,"61-90 Days","90+ Days"))))))</x:f>
      </x:c>
      <x:c r="M294" s="76" t="str">
        <x:f>IF(A294="","",IF(J294=0,"Paid",IF(AND(E294&lt;&gt;"",TODAY()&gt;E294),"Overdue","Open")))</x:f>
      </x:c>
      <x:c r="N294" s="13"/>
      <x:c r="O294" s="13"/>
      <x:c r="P294" s="13"/>
    </x:row>
    <x:row r="295">
      <x:c r="A295" s="13"/>
      <x:c r="B295" s="13"/>
      <x:c r="C295" s="76" t="str">
        <x:f>IF(B295="","",IFERROR(VLOOKUP(B295,'Lists &amp; COA'!$E$47:$G$145,2,FALSE),"Vendor not found"))</x:f>
      </x:c>
      <x:c r="D295" s="14"/>
      <x:c r="E295" s="14"/>
      <x:c r="F295" s="13"/>
      <x:c r="G295" s="77"/>
      <x:c r="H295" s="78" t="str">
        <x:f>IF(A295="","",SUMIFS('Vendor Payments'!$H$7:$H$506,'Vendor Payments'!$E$7:$E$506,A295))</x:f>
      </x:c>
      <x:c r="I295" s="77"/>
      <x:c r="J295" s="78" t="str">
        <x:f>IF(G295="","",MAX(0,N(G295)-N(H295)-N(I295)))</x:f>
      </x:c>
      <x:c r="K295" s="76" t="str">
        <x:f>IF(A295="","",IF(OR(J295=0,E295=""),0,MAX(0,TODAY()-E295)))</x:f>
      </x:c>
      <x:c r="L295" s="76" t="str">
        <x:f>IF(J295="","",IF(J295=0,"Paid",IF(K295=0,"Current",IF(K295&lt;=30,"1-30 Days",IF(K295&lt;=60,"31-60 Days",IF(K295&lt;=90,"61-90 Days","90+ Days"))))))</x:f>
      </x:c>
      <x:c r="M295" s="76" t="str">
        <x:f>IF(A295="","",IF(J295=0,"Paid",IF(AND(E295&lt;&gt;"",TODAY()&gt;E295),"Overdue","Open")))</x:f>
      </x:c>
      <x:c r="N295" s="13"/>
      <x:c r="O295" s="13"/>
      <x:c r="P295" s="13"/>
    </x:row>
    <x:row r="296">
      <x:c r="A296" s="13"/>
      <x:c r="B296" s="13"/>
      <x:c r="C296" s="76" t="str">
        <x:f>IF(B296="","",IFERROR(VLOOKUP(B296,'Lists &amp; COA'!$E$47:$G$145,2,FALSE),"Vendor not found"))</x:f>
      </x:c>
      <x:c r="D296" s="14"/>
      <x:c r="E296" s="14"/>
      <x:c r="F296" s="13"/>
      <x:c r="G296" s="77"/>
      <x:c r="H296" s="78" t="str">
        <x:f>IF(A296="","",SUMIFS('Vendor Payments'!$H$7:$H$506,'Vendor Payments'!$E$7:$E$506,A296))</x:f>
      </x:c>
      <x:c r="I296" s="77"/>
      <x:c r="J296" s="78" t="str">
        <x:f>IF(G296="","",MAX(0,N(G296)-N(H296)-N(I296)))</x:f>
      </x:c>
      <x:c r="K296" s="76" t="str">
        <x:f>IF(A296="","",IF(OR(J296=0,E296=""),0,MAX(0,TODAY()-E296)))</x:f>
      </x:c>
      <x:c r="L296" s="76" t="str">
        <x:f>IF(J296="","",IF(J296=0,"Paid",IF(K296=0,"Current",IF(K296&lt;=30,"1-30 Days",IF(K296&lt;=60,"31-60 Days",IF(K296&lt;=90,"61-90 Days","90+ Days"))))))</x:f>
      </x:c>
      <x:c r="M296" s="76" t="str">
        <x:f>IF(A296="","",IF(J296=0,"Paid",IF(AND(E296&lt;&gt;"",TODAY()&gt;E296),"Overdue","Open")))</x:f>
      </x:c>
      <x:c r="N296" s="13"/>
      <x:c r="O296" s="13"/>
      <x:c r="P296" s="13"/>
    </x:row>
    <x:row r="297">
      <x:c r="A297" s="13"/>
      <x:c r="B297" s="13"/>
      <x:c r="C297" s="76" t="str">
        <x:f>IF(B297="","",IFERROR(VLOOKUP(B297,'Lists &amp; COA'!$E$47:$G$145,2,FALSE),"Vendor not found"))</x:f>
      </x:c>
      <x:c r="D297" s="14"/>
      <x:c r="E297" s="14"/>
      <x:c r="F297" s="13"/>
      <x:c r="G297" s="77"/>
      <x:c r="H297" s="78" t="str">
        <x:f>IF(A297="","",SUMIFS('Vendor Payments'!$H$7:$H$506,'Vendor Payments'!$E$7:$E$506,A297))</x:f>
      </x:c>
      <x:c r="I297" s="77"/>
      <x:c r="J297" s="78" t="str">
        <x:f>IF(G297="","",MAX(0,N(G297)-N(H297)-N(I297)))</x:f>
      </x:c>
      <x:c r="K297" s="76" t="str">
        <x:f>IF(A297="","",IF(OR(J297=0,E297=""),0,MAX(0,TODAY()-E297)))</x:f>
      </x:c>
      <x:c r="L297" s="76" t="str">
        <x:f>IF(J297="","",IF(J297=0,"Paid",IF(K297=0,"Current",IF(K297&lt;=30,"1-30 Days",IF(K297&lt;=60,"31-60 Days",IF(K297&lt;=90,"61-90 Days","90+ Days"))))))</x:f>
      </x:c>
      <x:c r="M297" s="76" t="str">
        <x:f>IF(A297="","",IF(J297=0,"Paid",IF(AND(E297&lt;&gt;"",TODAY()&gt;E297),"Overdue","Open")))</x:f>
      </x:c>
      <x:c r="N297" s="13"/>
      <x:c r="O297" s="13"/>
      <x:c r="P297" s="13"/>
    </x:row>
    <x:row r="298">
      <x:c r="A298" s="13"/>
      <x:c r="B298" s="13"/>
      <x:c r="C298" s="76" t="str">
        <x:f>IF(B298="","",IFERROR(VLOOKUP(B298,'Lists &amp; COA'!$E$47:$G$145,2,FALSE),"Vendor not found"))</x:f>
      </x:c>
      <x:c r="D298" s="14"/>
      <x:c r="E298" s="14"/>
      <x:c r="F298" s="13"/>
      <x:c r="G298" s="77"/>
      <x:c r="H298" s="78" t="str">
        <x:f>IF(A298="","",SUMIFS('Vendor Payments'!$H$7:$H$506,'Vendor Payments'!$E$7:$E$506,A298))</x:f>
      </x:c>
      <x:c r="I298" s="77"/>
      <x:c r="J298" s="78" t="str">
        <x:f>IF(G298="","",MAX(0,N(G298)-N(H298)-N(I298)))</x:f>
      </x:c>
      <x:c r="K298" s="76" t="str">
        <x:f>IF(A298="","",IF(OR(J298=0,E298=""),0,MAX(0,TODAY()-E298)))</x:f>
      </x:c>
      <x:c r="L298" s="76" t="str">
        <x:f>IF(J298="","",IF(J298=0,"Paid",IF(K298=0,"Current",IF(K298&lt;=30,"1-30 Days",IF(K298&lt;=60,"31-60 Days",IF(K298&lt;=90,"61-90 Days","90+ Days"))))))</x:f>
      </x:c>
      <x:c r="M298" s="76" t="str">
        <x:f>IF(A298="","",IF(J298=0,"Paid",IF(AND(E298&lt;&gt;"",TODAY()&gt;E298),"Overdue","Open")))</x:f>
      </x:c>
      <x:c r="N298" s="13"/>
      <x:c r="O298" s="13"/>
      <x:c r="P298" s="13"/>
    </x:row>
    <x:row r="299">
      <x:c r="A299" s="13"/>
      <x:c r="B299" s="13"/>
      <x:c r="C299" s="76" t="str">
        <x:f>IF(B299="","",IFERROR(VLOOKUP(B299,'Lists &amp; COA'!$E$47:$G$145,2,FALSE),"Vendor not found"))</x:f>
      </x:c>
      <x:c r="D299" s="14"/>
      <x:c r="E299" s="14"/>
      <x:c r="F299" s="13"/>
      <x:c r="G299" s="77"/>
      <x:c r="H299" s="78" t="str">
        <x:f>IF(A299="","",SUMIFS('Vendor Payments'!$H$7:$H$506,'Vendor Payments'!$E$7:$E$506,A299))</x:f>
      </x:c>
      <x:c r="I299" s="77"/>
      <x:c r="J299" s="78" t="str">
        <x:f>IF(G299="","",MAX(0,N(G299)-N(H299)-N(I299)))</x:f>
      </x:c>
      <x:c r="K299" s="76" t="str">
        <x:f>IF(A299="","",IF(OR(J299=0,E299=""),0,MAX(0,TODAY()-E299)))</x:f>
      </x:c>
      <x:c r="L299" s="76" t="str">
        <x:f>IF(J299="","",IF(J299=0,"Paid",IF(K299=0,"Current",IF(K299&lt;=30,"1-30 Days",IF(K299&lt;=60,"31-60 Days",IF(K299&lt;=90,"61-90 Days","90+ Days"))))))</x:f>
      </x:c>
      <x:c r="M299" s="76" t="str">
        <x:f>IF(A299="","",IF(J299=0,"Paid",IF(AND(E299&lt;&gt;"",TODAY()&gt;E299),"Overdue","Open")))</x:f>
      </x:c>
      <x:c r="N299" s="13"/>
      <x:c r="O299" s="13"/>
      <x:c r="P299" s="13"/>
    </x:row>
    <x:row r="300">
      <x:c r="A300" s="13"/>
      <x:c r="B300" s="13"/>
      <x:c r="C300" s="76" t="str">
        <x:f>IF(B300="","",IFERROR(VLOOKUP(B300,'Lists &amp; COA'!$E$47:$G$145,2,FALSE),"Vendor not found"))</x:f>
      </x:c>
      <x:c r="D300" s="14"/>
      <x:c r="E300" s="14"/>
      <x:c r="F300" s="13"/>
      <x:c r="G300" s="77"/>
      <x:c r="H300" s="78" t="str">
        <x:f>IF(A300="","",SUMIFS('Vendor Payments'!$H$7:$H$506,'Vendor Payments'!$E$7:$E$506,A300))</x:f>
      </x:c>
      <x:c r="I300" s="77"/>
      <x:c r="J300" s="78" t="str">
        <x:f>IF(G300="","",MAX(0,N(G300)-N(H300)-N(I300)))</x:f>
      </x:c>
      <x:c r="K300" s="76" t="str">
        <x:f>IF(A300="","",IF(OR(J300=0,E300=""),0,MAX(0,TODAY()-E300)))</x:f>
      </x:c>
      <x:c r="L300" s="76" t="str">
        <x:f>IF(J300="","",IF(J300=0,"Paid",IF(K300=0,"Current",IF(K300&lt;=30,"1-30 Days",IF(K300&lt;=60,"31-60 Days",IF(K300&lt;=90,"61-90 Days","90+ Days"))))))</x:f>
      </x:c>
      <x:c r="M300" s="76" t="str">
        <x:f>IF(A300="","",IF(J300=0,"Paid",IF(AND(E300&lt;&gt;"",TODAY()&gt;E300),"Overdue","Open")))</x:f>
      </x:c>
      <x:c r="N300" s="13"/>
      <x:c r="O300" s="13"/>
      <x:c r="P300" s="13"/>
    </x:row>
    <x:row r="301">
      <x:c r="A301" s="13"/>
      <x:c r="B301" s="13"/>
      <x:c r="C301" s="76" t="str">
        <x:f>IF(B301="","",IFERROR(VLOOKUP(B301,'Lists &amp; COA'!$E$47:$G$145,2,FALSE),"Vendor not found"))</x:f>
      </x:c>
      <x:c r="D301" s="14"/>
      <x:c r="E301" s="14"/>
      <x:c r="F301" s="13"/>
      <x:c r="G301" s="77"/>
      <x:c r="H301" s="78" t="str">
        <x:f>IF(A301="","",SUMIFS('Vendor Payments'!$H$7:$H$506,'Vendor Payments'!$E$7:$E$506,A301))</x:f>
      </x:c>
      <x:c r="I301" s="77"/>
      <x:c r="J301" s="78" t="str">
        <x:f>IF(G301="","",MAX(0,N(G301)-N(H301)-N(I301)))</x:f>
      </x:c>
      <x:c r="K301" s="76" t="str">
        <x:f>IF(A301="","",IF(OR(J301=0,E301=""),0,MAX(0,TODAY()-E301)))</x:f>
      </x:c>
      <x:c r="L301" s="76" t="str">
        <x:f>IF(J301="","",IF(J301=0,"Paid",IF(K301=0,"Current",IF(K301&lt;=30,"1-30 Days",IF(K301&lt;=60,"31-60 Days",IF(K301&lt;=90,"61-90 Days","90+ Days"))))))</x:f>
      </x:c>
      <x:c r="M301" s="76" t="str">
        <x:f>IF(A301="","",IF(J301=0,"Paid",IF(AND(E301&lt;&gt;"",TODAY()&gt;E301),"Overdue","Open")))</x:f>
      </x:c>
      <x:c r="N301" s="13"/>
      <x:c r="O301" s="13"/>
      <x:c r="P301" s="13"/>
    </x:row>
    <x:row r="302">
      <x:c r="A302" s="13"/>
      <x:c r="B302" s="13"/>
      <x:c r="C302" s="76" t="str">
        <x:f>IF(B302="","",IFERROR(VLOOKUP(B302,'Lists &amp; COA'!$E$47:$G$145,2,FALSE),"Vendor not found"))</x:f>
      </x:c>
      <x:c r="D302" s="14"/>
      <x:c r="E302" s="14"/>
      <x:c r="F302" s="13"/>
      <x:c r="G302" s="77"/>
      <x:c r="H302" s="78" t="str">
        <x:f>IF(A302="","",SUMIFS('Vendor Payments'!$H$7:$H$506,'Vendor Payments'!$E$7:$E$506,A302))</x:f>
      </x:c>
      <x:c r="I302" s="77"/>
      <x:c r="J302" s="78" t="str">
        <x:f>IF(G302="","",MAX(0,N(G302)-N(H302)-N(I302)))</x:f>
      </x:c>
      <x:c r="K302" s="76" t="str">
        <x:f>IF(A302="","",IF(OR(J302=0,E302=""),0,MAX(0,TODAY()-E302)))</x:f>
      </x:c>
      <x:c r="L302" s="76" t="str">
        <x:f>IF(J302="","",IF(J302=0,"Paid",IF(K302=0,"Current",IF(K302&lt;=30,"1-30 Days",IF(K302&lt;=60,"31-60 Days",IF(K302&lt;=90,"61-90 Days","90+ Days"))))))</x:f>
      </x:c>
      <x:c r="M302" s="76" t="str">
        <x:f>IF(A302="","",IF(J302=0,"Paid",IF(AND(E302&lt;&gt;"",TODAY()&gt;E302),"Overdue","Open")))</x:f>
      </x:c>
      <x:c r="N302" s="13"/>
      <x:c r="O302" s="13"/>
      <x:c r="P302" s="13"/>
    </x:row>
    <x:row r="303">
      <x:c r="A303" s="13"/>
      <x:c r="B303" s="13"/>
      <x:c r="C303" s="76" t="str">
        <x:f>IF(B303="","",IFERROR(VLOOKUP(B303,'Lists &amp; COA'!$E$47:$G$145,2,FALSE),"Vendor not found"))</x:f>
      </x:c>
      <x:c r="D303" s="14"/>
      <x:c r="E303" s="14"/>
      <x:c r="F303" s="13"/>
      <x:c r="G303" s="77"/>
      <x:c r="H303" s="78" t="str">
        <x:f>IF(A303="","",SUMIFS('Vendor Payments'!$H$7:$H$506,'Vendor Payments'!$E$7:$E$506,A303))</x:f>
      </x:c>
      <x:c r="I303" s="77"/>
      <x:c r="J303" s="78" t="str">
        <x:f>IF(G303="","",MAX(0,N(G303)-N(H303)-N(I303)))</x:f>
      </x:c>
      <x:c r="K303" s="76" t="str">
        <x:f>IF(A303="","",IF(OR(J303=0,E303=""),0,MAX(0,TODAY()-E303)))</x:f>
      </x:c>
      <x:c r="L303" s="76" t="str">
        <x:f>IF(J303="","",IF(J303=0,"Paid",IF(K303=0,"Current",IF(K303&lt;=30,"1-30 Days",IF(K303&lt;=60,"31-60 Days",IF(K303&lt;=90,"61-90 Days","90+ Days"))))))</x:f>
      </x:c>
      <x:c r="M303" s="76" t="str">
        <x:f>IF(A303="","",IF(J303=0,"Paid",IF(AND(E303&lt;&gt;"",TODAY()&gt;E303),"Overdue","Open")))</x:f>
      </x:c>
      <x:c r="N303" s="13"/>
      <x:c r="O303" s="13"/>
      <x:c r="P303" s="13"/>
    </x:row>
    <x:row r="304">
      <x:c r="A304" s="13"/>
      <x:c r="B304" s="13"/>
      <x:c r="C304" s="76" t="str">
        <x:f>IF(B304="","",IFERROR(VLOOKUP(B304,'Lists &amp; COA'!$E$47:$G$145,2,FALSE),"Vendor not found"))</x:f>
      </x:c>
      <x:c r="D304" s="14"/>
      <x:c r="E304" s="14"/>
      <x:c r="F304" s="13"/>
      <x:c r="G304" s="77"/>
      <x:c r="H304" s="78" t="str">
        <x:f>IF(A304="","",SUMIFS('Vendor Payments'!$H$7:$H$506,'Vendor Payments'!$E$7:$E$506,A304))</x:f>
      </x:c>
      <x:c r="I304" s="77"/>
      <x:c r="J304" s="78" t="str">
        <x:f>IF(G304="","",MAX(0,N(G304)-N(H304)-N(I304)))</x:f>
      </x:c>
      <x:c r="K304" s="76" t="str">
        <x:f>IF(A304="","",IF(OR(J304=0,E304=""),0,MAX(0,TODAY()-E304)))</x:f>
      </x:c>
      <x:c r="L304" s="76" t="str">
        <x:f>IF(J304="","",IF(J304=0,"Paid",IF(K304=0,"Current",IF(K304&lt;=30,"1-30 Days",IF(K304&lt;=60,"31-60 Days",IF(K304&lt;=90,"61-90 Days","90+ Days"))))))</x:f>
      </x:c>
      <x:c r="M304" s="76" t="str">
        <x:f>IF(A304="","",IF(J304=0,"Paid",IF(AND(E304&lt;&gt;"",TODAY()&gt;E304),"Overdue","Open")))</x:f>
      </x:c>
      <x:c r="N304" s="13"/>
      <x:c r="O304" s="13"/>
      <x:c r="P304" s="13"/>
    </x:row>
    <x:row r="305">
      <x:c r="A305" s="13"/>
      <x:c r="B305" s="13"/>
      <x:c r="C305" s="76" t="str">
        <x:f>IF(B305="","",IFERROR(VLOOKUP(B305,'Lists &amp; COA'!$E$47:$G$145,2,FALSE),"Vendor not found"))</x:f>
      </x:c>
      <x:c r="D305" s="14"/>
      <x:c r="E305" s="14"/>
      <x:c r="F305" s="13"/>
      <x:c r="G305" s="77"/>
      <x:c r="H305" s="78" t="str">
        <x:f>IF(A305="","",SUMIFS('Vendor Payments'!$H$7:$H$506,'Vendor Payments'!$E$7:$E$506,A305))</x:f>
      </x:c>
      <x:c r="I305" s="77"/>
      <x:c r="J305" s="78" t="str">
        <x:f>IF(G305="","",MAX(0,N(G305)-N(H305)-N(I305)))</x:f>
      </x:c>
      <x:c r="K305" s="76" t="str">
        <x:f>IF(A305="","",IF(OR(J305=0,E305=""),0,MAX(0,TODAY()-E305)))</x:f>
      </x:c>
      <x:c r="L305" s="76" t="str">
        <x:f>IF(J305="","",IF(J305=0,"Paid",IF(K305=0,"Current",IF(K305&lt;=30,"1-30 Days",IF(K305&lt;=60,"31-60 Days",IF(K305&lt;=90,"61-90 Days","90+ Days"))))))</x:f>
      </x:c>
      <x:c r="M305" s="76" t="str">
        <x:f>IF(A305="","",IF(J305=0,"Paid",IF(AND(E305&lt;&gt;"",TODAY()&gt;E305),"Overdue","Open")))</x:f>
      </x:c>
      <x:c r="N305" s="13"/>
      <x:c r="O305" s="13"/>
      <x:c r="P305" s="13"/>
    </x:row>
    <x:row r="306">
      <x:c r="A306" s="13"/>
      <x:c r="B306" s="13"/>
      <x:c r="C306" s="76" t="str">
        <x:f>IF(B306="","",IFERROR(VLOOKUP(B306,'Lists &amp; COA'!$E$47:$G$145,2,FALSE),"Vendor not found"))</x:f>
      </x:c>
      <x:c r="D306" s="14"/>
      <x:c r="E306" s="14"/>
      <x:c r="F306" s="13"/>
      <x:c r="G306" s="77"/>
      <x:c r="H306" s="78" t="str">
        <x:f>IF(A306="","",SUMIFS('Vendor Payments'!$H$7:$H$506,'Vendor Payments'!$E$7:$E$506,A306))</x:f>
      </x:c>
      <x:c r="I306" s="77"/>
      <x:c r="J306" s="78" t="str">
        <x:f>IF(G306="","",MAX(0,N(G306)-N(H306)-N(I306)))</x:f>
      </x:c>
      <x:c r="K306" s="76" t="str">
        <x:f>IF(A306="","",IF(OR(J306=0,E306=""),0,MAX(0,TODAY()-E306)))</x:f>
      </x:c>
      <x:c r="L306" s="76" t="str">
        <x:f>IF(J306="","",IF(J306=0,"Paid",IF(K306=0,"Current",IF(K306&lt;=30,"1-30 Days",IF(K306&lt;=60,"31-60 Days",IF(K306&lt;=90,"61-90 Days","90+ Days"))))))</x:f>
      </x:c>
      <x:c r="M306" s="76" t="str">
        <x:f>IF(A306="","",IF(J306=0,"Paid",IF(AND(E306&lt;&gt;"",TODAY()&gt;E306),"Overdue","Open")))</x:f>
      </x:c>
      <x:c r="N306" s="13"/>
      <x:c r="O306" s="13"/>
      <x:c r="P306" s="13"/>
    </x:row>
  </x:sheetData>
  <x:mergeCells>
    <x:mergeCell ref="A1:P2"/>
    <x:mergeCell ref="A3:P3"/>
  </x:mergeCells>
  <x:conditionalFormatting sqref="M7:M306">
    <x:cfRule type="containsText" dxfId="5" priority="1" operator="containsText" text="Overdue"/>
    <x:cfRule type="containsText" dxfId="6" priority="2" operator="containsText" text="Paid"/>
  </x:conditionalFormatting>
  <x:dataValidations count="3">
    <x:dataValidation type="list" sqref="F7:F306">
      <x:formula1>'Lists &amp; COA'!$A$6:$A$39</x:formula1>
    </x:dataValidation>
    <x:dataValidation type="list" sqref="N7:N306">
      <x:formula1>"Pending,Approved,Rejected,Not Required"</x:formula1>
    </x:dataValidation>
    <x:dataValidation type="list" sqref="O7:O306">
      <x:formula1>"Not Reviewed,In Progress,Waiting for Client,Ready to Update,Updated in QBO,Verified"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09f6fb34a9940ca"/>
  </x:tableParts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5" hidden="0" customWidth="1"/>
    <x:col min="4" max="4" width="28" hidden="0" customWidth="1"/>
    <x:col min="5" max="5" width="16" hidden="0" customWidth="1"/>
    <x:col min="6" max="6" width="18" hidden="0" customWidth="1"/>
    <x:col min="7" max="7" width="22" hidden="0" customWidth="1"/>
    <x:col min="8" max="8" width="16" hidden="0" customWidth="1"/>
    <x:col min="9" max="9" width="22" hidden="0" customWidth="1"/>
    <x:col min="10" max="10" width="18" hidden="0" customWidth="1"/>
    <x:col min="11" max="11" width="18" hidden="0" customWidth="1"/>
    <x:col min="12" max="12" width="34" hidden="0" customWidth="1"/>
  </x:cols>
  <x:sheetData>
    <x:row r="1" ht="24" customHeight="1">
      <x:c r="A1" s="4" t="str">
        <x:v>VENDOR PAYMENTS &amp; BANK MATCHING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</x:row>
    <x:row r="6">
      <x:c r="A6" s="59" t="str">
        <x:v>Payment ID</x:v>
      </x:c>
      <x:c r="B6" s="60" t="str">
        <x:v>Date</x:v>
      </x:c>
      <x:c r="C6" s="60" t="str">
        <x:v>Vendor ID</x:v>
      </x:c>
      <x:c r="D6" s="60" t="str">
        <x:v>Vendor Name (VLOOKUP)</x:v>
      </x:c>
      <x:c r="E6" s="60" t="str">
        <x:v>Bill #</x:v>
      </x:c>
      <x:c r="F6" s="60" t="str">
        <x:v>Payment Method</x:v>
      </x:c>
      <x:c r="G6" s="60" t="str">
        <x:v>Transaction Reference</x:v>
      </x:c>
      <x:c r="H6" s="60" t="str">
        <x:v>Payment Amount</x:v>
      </x:c>
      <x:c r="I6" s="60" t="str">
        <x:v>Bank Account</x:v>
      </x:c>
      <x:c r="J6" s="60" t="str">
        <x:v>Matched to Bank?</x:v>
      </x:c>
      <x:c r="K6" s="60" t="str">
        <x:v>QBO Status</x:v>
      </x:c>
      <x:c r="L6" s="61" t="str">
        <x:v>Notes</x:v>
      </x:c>
    </x:row>
    <x:row r="7">
      <x:c r="A7" s="13" t="str">
        <x:v>PAY-AP-001</x:v>
      </x:c>
      <x:c r="B7" s="14" t="n">
        <x:v>46027</x:v>
      </x:c>
      <x:c r="C7" s="13" t="str">
        <x:v>VEND-001</x:v>
      </x:c>
      <x:c r="D7" s="76" t="str">
        <x:f>IF(C7="","",IFERROR(VLOOKUP(C7,'Lists &amp; COA'!$E$47:$G$145,2,FALSE),"Vendor not found"))</x:f>
        <x:v>Blue Ridge Wholesale Co. (Fictional)</x:v>
      </x:c>
      <x:c r="E7" s="13" t="str">
        <x:v>BILL-1008</x:v>
      </x:c>
      <x:c r="F7" s="13" t="str">
        <x:v>ACH</x:v>
      </x:c>
      <x:c r="G7" s="13" t="str">
        <x:v>ACH-0105-7200</x:v>
      </x:c>
      <x:c r="H7" s="77" t="n">
        <x:v>7200</x:v>
      </x:c>
      <x:c r="I7" s="13" t="str">
        <x:v>Operating Checking</x:v>
      </x:c>
      <x:c r="J7" s="13" t="str">
        <x:v>Yes</x:v>
      </x:c>
      <x:c r="K7" s="13" t="str">
        <x:v>Updated in QBO</x:v>
      </x:c>
      <x:c r="L7" s="13" t="str">
        <x:v>Paid in full.</x:v>
      </x:c>
    </x:row>
    <x:row r="8">
      <x:c r="A8" s="13" t="str">
        <x:v>PAY-AP-002</x:v>
      </x:c>
      <x:c r="B8" s="14" t="n">
        <x:v>46055</x:v>
      </x:c>
      <x:c r="C8" s="13" t="str">
        <x:v>VEND-002</x:v>
      </x:c>
      <x:c r="D8" s="76" t="str">
        <x:f>IF(C8="","",IFERROR(VLOOKUP(C8,'Lists &amp; COA'!$E$47:$G$145,2,FALSE),"Vendor not found"))</x:f>
        <x:v>ShipRight Logistics (Fictional)</x:v>
      </x:c>
      <x:c r="E8" s="13" t="str">
        <x:v>BILL-2201</x:v>
      </x:c>
      <x:c r="F8" s="13" t="str">
        <x:v>ACH</x:v>
      </x:c>
      <x:c r="G8" s="13" t="str">
        <x:v>ACH-0202-0850</x:v>
      </x:c>
      <x:c r="H8" s="77" t="n">
        <x:v>850</x:v>
      </x:c>
      <x:c r="I8" s="13" t="str">
        <x:v>Operating Checking</x:v>
      </x:c>
      <x:c r="J8" s="13" t="str">
        <x:v>Yes</x:v>
      </x:c>
      <x:c r="K8" s="13" t="str">
        <x:v>Updated in QBO</x:v>
      </x:c>
      <x:c r="L8" s="13" t="str">
        <x:v>Paid in full.</x:v>
      </x:c>
    </x:row>
    <x:row r="9">
      <x:c r="A9" s="13" t="str">
        <x:v>PAY-AP-003</x:v>
      </x:c>
      <x:c r="B9" s="14" t="n">
        <x:v>46058</x:v>
      </x:c>
      <x:c r="C9" s="13" t="str">
        <x:v>VEND-001</x:v>
      </x:c>
      <x:c r="D9" s="76" t="str">
        <x:f>IF(C9="","",IFERROR(VLOOKUP(C9,'Lists &amp; COA'!$E$47:$G$145,2,FALSE),"Vendor not found"))</x:f>
        <x:v>Blue Ridge Wholesale Co. (Fictional)</x:v>
      </x:c>
      <x:c r="E9" s="13" t="str">
        <x:v>BILL-1044</x:v>
      </x:c>
      <x:c r="F9" s="13" t="str">
        <x:v>ACH</x:v>
      </x:c>
      <x:c r="G9" s="13" t="str">
        <x:v>ACH-0205-4200</x:v>
      </x:c>
      <x:c r="H9" s="77" t="n">
        <x:v>4200</x:v>
      </x:c>
      <x:c r="I9" s="13" t="str">
        <x:v>Operating Checking</x:v>
      </x:c>
      <x:c r="J9" s="13" t="str">
        <x:v>Yes</x:v>
      </x:c>
      <x:c r="K9" s="13" t="str">
        <x:v>Updated in QBO</x:v>
      </x:c>
      <x:c r="L9" s="13" t="str">
        <x:v>Paid in full.</x:v>
      </x:c>
    </x:row>
    <x:row r="10">
      <x:c r="A10" s="13" t="str">
        <x:v>PAY-AP-004</x:v>
      </x:c>
      <x:c r="B10" s="14" t="n">
        <x:v>46088</x:v>
      </x:c>
      <x:c r="C10" s="13" t="str">
        <x:v>VEND-002</x:v>
      </x:c>
      <x:c r="D10" s="76" t="str">
        <x:f>IF(C10="","",IFERROR(VLOOKUP(C10,'Lists &amp; COA'!$E$47:$G$145,2,FALSE),"Vendor not found"))</x:f>
        <x:v>ShipRight Logistics (Fictional)</x:v>
      </x:c>
      <x:c r="E10" s="13" t="str">
        <x:v>BILL-0228</x:v>
      </x:c>
      <x:c r="F10" s="13" t="str">
        <x:v>ACH</x:v>
      </x:c>
      <x:c r="G10" s="13" t="str">
        <x:v>ACH-0307-0950</x:v>
      </x:c>
      <x:c r="H10" s="77" t="n">
        <x:v>950</x:v>
      </x:c>
      <x:c r="I10" s="13" t="str">
        <x:v>Operating Checking</x:v>
      </x:c>
      <x:c r="J10" s="13" t="str">
        <x:v>Yes</x:v>
      </x:c>
      <x:c r="K10" s="13" t="str">
        <x:v>Updated in QBO</x:v>
      </x:c>
      <x:c r="L10" s="13" t="str">
        <x:v>Paid in full.</x:v>
      </x:c>
    </x:row>
    <x:row r="11">
      <x:c r="A11" s="13" t="str">
        <x:v>PAY-AP-005</x:v>
      </x:c>
      <x:c r="B11" s="14" t="n">
        <x:v>46086</x:v>
      </x:c>
      <x:c r="C11" s="13" t="str">
        <x:v>VEND-001</x:v>
      </x:c>
      <x:c r="D11" s="76" t="str">
        <x:f>IF(C11="","",IFERROR(VLOOKUP(C11,'Lists &amp; COA'!$E$47:$G$145,2,FALSE),"Vendor not found"))</x:f>
        <x:v>Blue Ridge Wholesale Co. (Fictional)</x:v>
      </x:c>
      <x:c r="E11" s="13" t="str">
        <x:v>BILL-1109</x:v>
      </x:c>
      <x:c r="F11" s="13" t="str">
        <x:v>ACH</x:v>
      </x:c>
      <x:c r="G11" s="13" t="str">
        <x:v>ACH-0305-5100</x:v>
      </x:c>
      <x:c r="H11" s="77" t="n">
        <x:v>5100</x:v>
      </x:c>
      <x:c r="I11" s="13" t="str">
        <x:v>Operating Checking</x:v>
      </x:c>
      <x:c r="J11" s="13" t="str">
        <x:v>Yes</x:v>
      </x:c>
      <x:c r="K11" s="13" t="str">
        <x:v>Updated in QBO</x:v>
      </x:c>
      <x:c r="L11" s="13" t="str">
        <x:v>Paid in full.</x:v>
      </x:c>
    </x:row>
    <x:row r="12">
      <x:c r="A12" s="13"/>
      <x:c r="B12" s="14"/>
      <x:c r="C12" s="13"/>
      <x:c r="D12" s="76" t="str">
        <x:f>IF(C12="","",IFERROR(VLOOKUP(C12,'Lists &amp; COA'!$E$47:$G$145,2,FALSE),"Vendor not found"))</x:f>
      </x:c>
      <x:c r="E12" s="13"/>
      <x:c r="F12" s="13"/>
      <x:c r="G12" s="13"/>
      <x:c r="H12" s="77"/>
      <x:c r="I12" s="13"/>
      <x:c r="J12" s="13"/>
      <x:c r="K12" s="13"/>
      <x:c r="L12" s="13"/>
    </x:row>
    <x:row r="13">
      <x:c r="A13" s="13"/>
      <x:c r="B13" s="14"/>
      <x:c r="C13" s="13"/>
      <x:c r="D13" s="76" t="str">
        <x:f>IF(C13="","",IFERROR(VLOOKUP(C13,'Lists &amp; COA'!$E$47:$G$145,2,FALSE),"Vendor not found"))</x:f>
      </x:c>
      <x:c r="E13" s="13"/>
      <x:c r="F13" s="13"/>
      <x:c r="G13" s="13"/>
      <x:c r="H13" s="77"/>
      <x:c r="I13" s="13"/>
      <x:c r="J13" s="13"/>
      <x:c r="K13" s="13"/>
      <x:c r="L13" s="13"/>
    </x:row>
    <x:row r="14">
      <x:c r="A14" s="13"/>
      <x:c r="B14" s="14"/>
      <x:c r="C14" s="13"/>
      <x:c r="D14" s="76" t="str">
        <x:f>IF(C14="","",IFERROR(VLOOKUP(C14,'Lists &amp; COA'!$E$47:$G$145,2,FALSE),"Vendor not found"))</x:f>
      </x:c>
      <x:c r="E14" s="13"/>
      <x:c r="F14" s="13"/>
      <x:c r="G14" s="13"/>
      <x:c r="H14" s="77"/>
      <x:c r="I14" s="13"/>
      <x:c r="J14" s="13"/>
      <x:c r="K14" s="13"/>
      <x:c r="L14" s="13"/>
    </x:row>
    <x:row r="15">
      <x:c r="A15" s="13"/>
      <x:c r="B15" s="14"/>
      <x:c r="C15" s="13"/>
      <x:c r="D15" s="76" t="str">
        <x:f>IF(C15="","",IFERROR(VLOOKUP(C15,'Lists &amp; COA'!$E$47:$G$145,2,FALSE),"Vendor not found"))</x:f>
      </x:c>
      <x:c r="E15" s="13"/>
      <x:c r="F15" s="13"/>
      <x:c r="G15" s="13"/>
      <x:c r="H15" s="77"/>
      <x:c r="I15" s="13"/>
      <x:c r="J15" s="13"/>
      <x:c r="K15" s="13"/>
      <x:c r="L15" s="13"/>
    </x:row>
    <x:row r="16">
      <x:c r="A16" s="13"/>
      <x:c r="B16" s="14"/>
      <x:c r="C16" s="13"/>
      <x:c r="D16" s="76" t="str">
        <x:f>IF(C16="","",IFERROR(VLOOKUP(C16,'Lists &amp; COA'!$E$47:$G$145,2,FALSE),"Vendor not found"))</x:f>
      </x:c>
      <x:c r="E16" s="13"/>
      <x:c r="F16" s="13"/>
      <x:c r="G16" s="13"/>
      <x:c r="H16" s="77"/>
      <x:c r="I16" s="13"/>
      <x:c r="J16" s="13"/>
      <x:c r="K16" s="13"/>
      <x:c r="L16" s="13"/>
    </x:row>
    <x:row r="17">
      <x:c r="A17" s="13"/>
      <x:c r="B17" s="14"/>
      <x:c r="C17" s="13"/>
      <x:c r="D17" s="76" t="str">
        <x:f>IF(C17="","",IFERROR(VLOOKUP(C17,'Lists &amp; COA'!$E$47:$G$145,2,FALSE),"Vendor not found"))</x:f>
      </x:c>
      <x:c r="E17" s="13"/>
      <x:c r="F17" s="13"/>
      <x:c r="G17" s="13"/>
      <x:c r="H17" s="77"/>
      <x:c r="I17" s="13"/>
      <x:c r="J17" s="13"/>
      <x:c r="K17" s="13"/>
      <x:c r="L17" s="13"/>
    </x:row>
    <x:row r="18">
      <x:c r="A18" s="13"/>
      <x:c r="B18" s="14"/>
      <x:c r="C18" s="13"/>
      <x:c r="D18" s="76" t="str">
        <x:f>IF(C18="","",IFERROR(VLOOKUP(C18,'Lists &amp; COA'!$E$47:$G$145,2,FALSE),"Vendor not found"))</x:f>
      </x:c>
      <x:c r="E18" s="13"/>
      <x:c r="F18" s="13"/>
      <x:c r="G18" s="13"/>
      <x:c r="H18" s="77"/>
      <x:c r="I18" s="13"/>
      <x:c r="J18" s="13"/>
      <x:c r="K18" s="13"/>
      <x:c r="L18" s="13"/>
    </x:row>
    <x:row r="19">
      <x:c r="A19" s="13"/>
      <x:c r="B19" s="14"/>
      <x:c r="C19" s="13"/>
      <x:c r="D19" s="76" t="str">
        <x:f>IF(C19="","",IFERROR(VLOOKUP(C19,'Lists &amp; COA'!$E$47:$G$145,2,FALSE),"Vendor not found"))</x:f>
      </x:c>
      <x:c r="E19" s="13"/>
      <x:c r="F19" s="13"/>
      <x:c r="G19" s="13"/>
      <x:c r="H19" s="77"/>
      <x:c r="I19" s="13"/>
      <x:c r="J19" s="13"/>
      <x:c r="K19" s="13"/>
      <x:c r="L19" s="13"/>
    </x:row>
    <x:row r="20">
      <x:c r="A20" s="13"/>
      <x:c r="B20" s="14"/>
      <x:c r="C20" s="13"/>
      <x:c r="D20" s="76" t="str">
        <x:f>IF(C20="","",IFERROR(VLOOKUP(C20,'Lists &amp; COA'!$E$47:$G$145,2,FALSE),"Vendor not found"))</x:f>
      </x:c>
      <x:c r="E20" s="13"/>
      <x:c r="F20" s="13"/>
      <x:c r="G20" s="13"/>
      <x:c r="H20" s="77"/>
      <x:c r="I20" s="13"/>
      <x:c r="J20" s="13"/>
      <x:c r="K20" s="13"/>
      <x:c r="L20" s="13"/>
    </x:row>
    <x:row r="21">
      <x:c r="A21" s="13"/>
      <x:c r="B21" s="14"/>
      <x:c r="C21" s="13"/>
      <x:c r="D21" s="76" t="str">
        <x:f>IF(C21="","",IFERROR(VLOOKUP(C21,'Lists &amp; COA'!$E$47:$G$145,2,FALSE),"Vendor not found"))</x:f>
      </x:c>
      <x:c r="E21" s="13"/>
      <x:c r="F21" s="13"/>
      <x:c r="G21" s="13"/>
      <x:c r="H21" s="77"/>
      <x:c r="I21" s="13"/>
      <x:c r="J21" s="13"/>
      <x:c r="K21" s="13"/>
      <x:c r="L21" s="13"/>
    </x:row>
    <x:row r="22">
      <x:c r="A22" s="13"/>
      <x:c r="B22" s="14"/>
      <x:c r="C22" s="13"/>
      <x:c r="D22" s="76" t="str">
        <x:f>IF(C22="","",IFERROR(VLOOKUP(C22,'Lists &amp; COA'!$E$47:$G$145,2,FALSE),"Vendor not found"))</x:f>
      </x:c>
      <x:c r="E22" s="13"/>
      <x:c r="F22" s="13"/>
      <x:c r="G22" s="13"/>
      <x:c r="H22" s="77"/>
      <x:c r="I22" s="13"/>
      <x:c r="J22" s="13"/>
      <x:c r="K22" s="13"/>
      <x:c r="L22" s="13"/>
    </x:row>
    <x:row r="23">
      <x:c r="A23" s="13"/>
      <x:c r="B23" s="14"/>
      <x:c r="C23" s="13"/>
      <x:c r="D23" s="76" t="str">
        <x:f>IF(C23="","",IFERROR(VLOOKUP(C23,'Lists &amp; COA'!$E$47:$G$145,2,FALSE),"Vendor not found"))</x:f>
      </x:c>
      <x:c r="E23" s="13"/>
      <x:c r="F23" s="13"/>
      <x:c r="G23" s="13"/>
      <x:c r="H23" s="77"/>
      <x:c r="I23" s="13"/>
      <x:c r="J23" s="13"/>
      <x:c r="K23" s="13"/>
      <x:c r="L23" s="13"/>
    </x:row>
    <x:row r="24">
      <x:c r="A24" s="13"/>
      <x:c r="B24" s="14"/>
      <x:c r="C24" s="13"/>
      <x:c r="D24" s="76" t="str">
        <x:f>IF(C24="","",IFERROR(VLOOKUP(C24,'Lists &amp; COA'!$E$47:$G$145,2,FALSE),"Vendor not found"))</x:f>
      </x:c>
      <x:c r="E24" s="13"/>
      <x:c r="F24" s="13"/>
      <x:c r="G24" s="13"/>
      <x:c r="H24" s="77"/>
      <x:c r="I24" s="13"/>
      <x:c r="J24" s="13"/>
      <x:c r="K24" s="13"/>
      <x:c r="L24" s="13"/>
    </x:row>
    <x:row r="25">
      <x:c r="A25" s="13"/>
      <x:c r="B25" s="14"/>
      <x:c r="C25" s="13"/>
      <x:c r="D25" s="76" t="str">
        <x:f>IF(C25="","",IFERROR(VLOOKUP(C25,'Lists &amp; COA'!$E$47:$G$145,2,FALSE),"Vendor not found"))</x:f>
      </x:c>
      <x:c r="E25" s="13"/>
      <x:c r="F25" s="13"/>
      <x:c r="G25" s="13"/>
      <x:c r="H25" s="77"/>
      <x:c r="I25" s="13"/>
      <x:c r="J25" s="13"/>
      <x:c r="K25" s="13"/>
      <x:c r="L25" s="13"/>
    </x:row>
    <x:row r="26">
      <x:c r="A26" s="13"/>
      <x:c r="B26" s="14"/>
      <x:c r="C26" s="13"/>
      <x:c r="D26" s="76" t="str">
        <x:f>IF(C26="","",IFERROR(VLOOKUP(C26,'Lists &amp; COA'!$E$47:$G$145,2,FALSE),"Vendor not found"))</x:f>
      </x:c>
      <x:c r="E26" s="13"/>
      <x:c r="F26" s="13"/>
      <x:c r="G26" s="13"/>
      <x:c r="H26" s="77"/>
      <x:c r="I26" s="13"/>
      <x:c r="J26" s="13"/>
      <x:c r="K26" s="13"/>
      <x:c r="L26" s="13"/>
    </x:row>
    <x:row r="27">
      <x:c r="A27" s="13"/>
      <x:c r="B27" s="14"/>
      <x:c r="C27" s="13"/>
      <x:c r="D27" s="76" t="str">
        <x:f>IF(C27="","",IFERROR(VLOOKUP(C27,'Lists &amp; COA'!$E$47:$G$145,2,FALSE),"Vendor not found"))</x:f>
      </x:c>
      <x:c r="E27" s="13"/>
      <x:c r="F27" s="13"/>
      <x:c r="G27" s="13"/>
      <x:c r="H27" s="77"/>
      <x:c r="I27" s="13"/>
      <x:c r="J27" s="13"/>
      <x:c r="K27" s="13"/>
      <x:c r="L27" s="13"/>
    </x:row>
    <x:row r="28">
      <x:c r="A28" s="13"/>
      <x:c r="B28" s="14"/>
      <x:c r="C28" s="13"/>
      <x:c r="D28" s="76" t="str">
        <x:f>IF(C28="","",IFERROR(VLOOKUP(C28,'Lists &amp; COA'!$E$47:$G$145,2,FALSE),"Vendor not found"))</x:f>
      </x:c>
      <x:c r="E28" s="13"/>
      <x:c r="F28" s="13"/>
      <x:c r="G28" s="13"/>
      <x:c r="H28" s="77"/>
      <x:c r="I28" s="13"/>
      <x:c r="J28" s="13"/>
      <x:c r="K28" s="13"/>
      <x:c r="L28" s="13"/>
    </x:row>
    <x:row r="29">
      <x:c r="A29" s="13"/>
      <x:c r="B29" s="14"/>
      <x:c r="C29" s="13"/>
      <x:c r="D29" s="76" t="str">
        <x:f>IF(C29="","",IFERROR(VLOOKUP(C29,'Lists &amp; COA'!$E$47:$G$145,2,FALSE),"Vendor not found"))</x:f>
      </x:c>
      <x:c r="E29" s="13"/>
      <x:c r="F29" s="13"/>
      <x:c r="G29" s="13"/>
      <x:c r="H29" s="77"/>
      <x:c r="I29" s="13"/>
      <x:c r="J29" s="13"/>
      <x:c r="K29" s="13"/>
      <x:c r="L29" s="13"/>
    </x:row>
    <x:row r="30">
      <x:c r="A30" s="13"/>
      <x:c r="B30" s="14"/>
      <x:c r="C30" s="13"/>
      <x:c r="D30" s="76" t="str">
        <x:f>IF(C30="","",IFERROR(VLOOKUP(C30,'Lists &amp; COA'!$E$47:$G$145,2,FALSE),"Vendor not found"))</x:f>
      </x:c>
      <x:c r="E30" s="13"/>
      <x:c r="F30" s="13"/>
      <x:c r="G30" s="13"/>
      <x:c r="H30" s="77"/>
      <x:c r="I30" s="13"/>
      <x:c r="J30" s="13"/>
      <x:c r="K30" s="13"/>
      <x:c r="L30" s="13"/>
    </x:row>
    <x:row r="31">
      <x:c r="A31" s="13"/>
      <x:c r="B31" s="14"/>
      <x:c r="C31" s="13"/>
      <x:c r="D31" s="76" t="str">
        <x:f>IF(C31="","",IFERROR(VLOOKUP(C31,'Lists &amp; COA'!$E$47:$G$145,2,FALSE),"Vendor not found"))</x:f>
      </x:c>
      <x:c r="E31" s="13"/>
      <x:c r="F31" s="13"/>
      <x:c r="G31" s="13"/>
      <x:c r="H31" s="77"/>
      <x:c r="I31" s="13"/>
      <x:c r="J31" s="13"/>
      <x:c r="K31" s="13"/>
      <x:c r="L31" s="13"/>
    </x:row>
    <x:row r="32">
      <x:c r="A32" s="13"/>
      <x:c r="B32" s="14"/>
      <x:c r="C32" s="13"/>
      <x:c r="D32" s="76" t="str">
        <x:f>IF(C32="","",IFERROR(VLOOKUP(C32,'Lists &amp; COA'!$E$47:$G$145,2,FALSE),"Vendor not found"))</x:f>
      </x:c>
      <x:c r="E32" s="13"/>
      <x:c r="F32" s="13"/>
      <x:c r="G32" s="13"/>
      <x:c r="H32" s="77"/>
      <x:c r="I32" s="13"/>
      <x:c r="J32" s="13"/>
      <x:c r="K32" s="13"/>
      <x:c r="L32" s="13"/>
    </x:row>
    <x:row r="33">
      <x:c r="A33" s="13"/>
      <x:c r="B33" s="14"/>
      <x:c r="C33" s="13"/>
      <x:c r="D33" s="76" t="str">
        <x:f>IF(C33="","",IFERROR(VLOOKUP(C33,'Lists &amp; COA'!$E$47:$G$145,2,FALSE),"Vendor not found"))</x:f>
      </x:c>
      <x:c r="E33" s="13"/>
      <x:c r="F33" s="13"/>
      <x:c r="G33" s="13"/>
      <x:c r="H33" s="77"/>
      <x:c r="I33" s="13"/>
      <x:c r="J33" s="13"/>
      <x:c r="K33" s="13"/>
      <x:c r="L33" s="13"/>
    </x:row>
    <x:row r="34">
      <x:c r="A34" s="13"/>
      <x:c r="B34" s="14"/>
      <x:c r="C34" s="13"/>
      <x:c r="D34" s="76" t="str">
        <x:f>IF(C34="","",IFERROR(VLOOKUP(C34,'Lists &amp; COA'!$E$47:$G$145,2,FALSE),"Vendor not found"))</x:f>
      </x:c>
      <x:c r="E34" s="13"/>
      <x:c r="F34" s="13"/>
      <x:c r="G34" s="13"/>
      <x:c r="H34" s="77"/>
      <x:c r="I34" s="13"/>
      <x:c r="J34" s="13"/>
      <x:c r="K34" s="13"/>
      <x:c r="L34" s="13"/>
    </x:row>
    <x:row r="35">
      <x:c r="A35" s="13"/>
      <x:c r="B35" s="14"/>
      <x:c r="C35" s="13"/>
      <x:c r="D35" s="76" t="str">
        <x:f>IF(C35="","",IFERROR(VLOOKUP(C35,'Lists &amp; COA'!$E$47:$G$145,2,FALSE),"Vendor not found"))</x:f>
      </x:c>
      <x:c r="E35" s="13"/>
      <x:c r="F35" s="13"/>
      <x:c r="G35" s="13"/>
      <x:c r="H35" s="77"/>
      <x:c r="I35" s="13"/>
      <x:c r="J35" s="13"/>
      <x:c r="K35" s="13"/>
      <x:c r="L35" s="13"/>
    </x:row>
    <x:row r="36">
      <x:c r="A36" s="13"/>
      <x:c r="B36" s="14"/>
      <x:c r="C36" s="13"/>
      <x:c r="D36" s="76" t="str">
        <x:f>IF(C36="","",IFERROR(VLOOKUP(C36,'Lists &amp; COA'!$E$47:$G$145,2,FALSE),"Vendor not found"))</x:f>
      </x:c>
      <x:c r="E36" s="13"/>
      <x:c r="F36" s="13"/>
      <x:c r="G36" s="13"/>
      <x:c r="H36" s="77"/>
      <x:c r="I36" s="13"/>
      <x:c r="J36" s="13"/>
      <x:c r="K36" s="13"/>
      <x:c r="L36" s="13"/>
    </x:row>
    <x:row r="37">
      <x:c r="A37" s="13"/>
      <x:c r="B37" s="14"/>
      <x:c r="C37" s="13"/>
      <x:c r="D37" s="76" t="str">
        <x:f>IF(C37="","",IFERROR(VLOOKUP(C37,'Lists &amp; COA'!$E$47:$G$145,2,FALSE),"Vendor not found"))</x:f>
      </x:c>
      <x:c r="E37" s="13"/>
      <x:c r="F37" s="13"/>
      <x:c r="G37" s="13"/>
      <x:c r="H37" s="77"/>
      <x:c r="I37" s="13"/>
      <x:c r="J37" s="13"/>
      <x:c r="K37" s="13"/>
      <x:c r="L37" s="13"/>
    </x:row>
    <x:row r="38">
      <x:c r="A38" s="13"/>
      <x:c r="B38" s="14"/>
      <x:c r="C38" s="13"/>
      <x:c r="D38" s="76" t="str">
        <x:f>IF(C38="","",IFERROR(VLOOKUP(C38,'Lists &amp; COA'!$E$47:$G$145,2,FALSE),"Vendor not found"))</x:f>
      </x:c>
      <x:c r="E38" s="13"/>
      <x:c r="F38" s="13"/>
      <x:c r="G38" s="13"/>
      <x:c r="H38" s="77"/>
      <x:c r="I38" s="13"/>
      <x:c r="J38" s="13"/>
      <x:c r="K38" s="13"/>
      <x:c r="L38" s="13"/>
    </x:row>
    <x:row r="39">
      <x:c r="A39" s="13"/>
      <x:c r="B39" s="14"/>
      <x:c r="C39" s="13"/>
      <x:c r="D39" s="76" t="str">
        <x:f>IF(C39="","",IFERROR(VLOOKUP(C39,'Lists &amp; COA'!$E$47:$G$145,2,FALSE),"Vendor not found"))</x:f>
      </x:c>
      <x:c r="E39" s="13"/>
      <x:c r="F39" s="13"/>
      <x:c r="G39" s="13"/>
      <x:c r="H39" s="77"/>
      <x:c r="I39" s="13"/>
      <x:c r="J39" s="13"/>
      <x:c r="K39" s="13"/>
      <x:c r="L39" s="13"/>
    </x:row>
    <x:row r="40">
      <x:c r="A40" s="13"/>
      <x:c r="B40" s="14"/>
      <x:c r="C40" s="13"/>
      <x:c r="D40" s="76" t="str">
        <x:f>IF(C40="","",IFERROR(VLOOKUP(C40,'Lists &amp; COA'!$E$47:$G$145,2,FALSE),"Vendor not found"))</x:f>
      </x:c>
      <x:c r="E40" s="13"/>
      <x:c r="F40" s="13"/>
      <x:c r="G40" s="13"/>
      <x:c r="H40" s="77"/>
      <x:c r="I40" s="13"/>
      <x:c r="J40" s="13"/>
      <x:c r="K40" s="13"/>
      <x:c r="L40" s="13"/>
    </x:row>
    <x:row r="41">
      <x:c r="A41" s="13"/>
      <x:c r="B41" s="14"/>
      <x:c r="C41" s="13"/>
      <x:c r="D41" s="76" t="str">
        <x:f>IF(C41="","",IFERROR(VLOOKUP(C41,'Lists &amp; COA'!$E$47:$G$145,2,FALSE),"Vendor not found"))</x:f>
      </x:c>
      <x:c r="E41" s="13"/>
      <x:c r="F41" s="13"/>
      <x:c r="G41" s="13"/>
      <x:c r="H41" s="77"/>
      <x:c r="I41" s="13"/>
      <x:c r="J41" s="13"/>
      <x:c r="K41" s="13"/>
      <x:c r="L41" s="13"/>
    </x:row>
    <x:row r="42">
      <x:c r="A42" s="13"/>
      <x:c r="B42" s="14"/>
      <x:c r="C42" s="13"/>
      <x:c r="D42" s="76" t="str">
        <x:f>IF(C42="","",IFERROR(VLOOKUP(C42,'Lists &amp; COA'!$E$47:$G$145,2,FALSE),"Vendor not found"))</x:f>
      </x:c>
      <x:c r="E42" s="13"/>
      <x:c r="F42" s="13"/>
      <x:c r="G42" s="13"/>
      <x:c r="H42" s="77"/>
      <x:c r="I42" s="13"/>
      <x:c r="J42" s="13"/>
      <x:c r="K42" s="13"/>
      <x:c r="L42" s="13"/>
    </x:row>
    <x:row r="43">
      <x:c r="A43" s="13"/>
      <x:c r="B43" s="14"/>
      <x:c r="C43" s="13"/>
      <x:c r="D43" s="76" t="str">
        <x:f>IF(C43="","",IFERROR(VLOOKUP(C43,'Lists &amp; COA'!$E$47:$G$145,2,FALSE),"Vendor not found"))</x:f>
      </x:c>
      <x:c r="E43" s="13"/>
      <x:c r="F43" s="13"/>
      <x:c r="G43" s="13"/>
      <x:c r="H43" s="77"/>
      <x:c r="I43" s="13"/>
      <x:c r="J43" s="13"/>
      <x:c r="K43" s="13"/>
      <x:c r="L43" s="13"/>
    </x:row>
    <x:row r="44">
      <x:c r="A44" s="13"/>
      <x:c r="B44" s="14"/>
      <x:c r="C44" s="13"/>
      <x:c r="D44" s="76" t="str">
        <x:f>IF(C44="","",IFERROR(VLOOKUP(C44,'Lists &amp; COA'!$E$47:$G$145,2,FALSE),"Vendor not found"))</x:f>
      </x:c>
      <x:c r="E44" s="13"/>
      <x:c r="F44" s="13"/>
      <x:c r="G44" s="13"/>
      <x:c r="H44" s="77"/>
      <x:c r="I44" s="13"/>
      <x:c r="J44" s="13"/>
      <x:c r="K44" s="13"/>
      <x:c r="L44" s="13"/>
    </x:row>
    <x:row r="45">
      <x:c r="A45" s="13"/>
      <x:c r="B45" s="14"/>
      <x:c r="C45" s="13"/>
      <x:c r="D45" s="76" t="str">
        <x:f>IF(C45="","",IFERROR(VLOOKUP(C45,'Lists &amp; COA'!$E$47:$G$145,2,FALSE),"Vendor not found"))</x:f>
      </x:c>
      <x:c r="E45" s="13"/>
      <x:c r="F45" s="13"/>
      <x:c r="G45" s="13"/>
      <x:c r="H45" s="77"/>
      <x:c r="I45" s="13"/>
      <x:c r="J45" s="13"/>
      <x:c r="K45" s="13"/>
      <x:c r="L45" s="13"/>
    </x:row>
    <x:row r="46">
      <x:c r="A46" s="13"/>
      <x:c r="B46" s="14"/>
      <x:c r="C46" s="13"/>
      <x:c r="D46" s="76" t="str">
        <x:f>IF(C46="","",IFERROR(VLOOKUP(C46,'Lists &amp; COA'!$E$47:$G$145,2,FALSE),"Vendor not found"))</x:f>
      </x:c>
      <x:c r="E46" s="13"/>
      <x:c r="F46" s="13"/>
      <x:c r="G46" s="13"/>
      <x:c r="H46" s="77"/>
      <x:c r="I46" s="13"/>
      <x:c r="J46" s="13"/>
      <x:c r="K46" s="13"/>
      <x:c r="L46" s="13"/>
    </x:row>
    <x:row r="47">
      <x:c r="A47" s="13"/>
      <x:c r="B47" s="14"/>
      <x:c r="C47" s="13"/>
      <x:c r="D47" s="76" t="str">
        <x:f>IF(C47="","",IFERROR(VLOOKUP(C47,'Lists &amp; COA'!$E$47:$G$145,2,FALSE),"Vendor not found"))</x:f>
      </x:c>
      <x:c r="E47" s="13"/>
      <x:c r="F47" s="13"/>
      <x:c r="G47" s="13"/>
      <x:c r="H47" s="77"/>
      <x:c r="I47" s="13"/>
      <x:c r="J47" s="13"/>
      <x:c r="K47" s="13"/>
      <x:c r="L47" s="13"/>
    </x:row>
    <x:row r="48">
      <x:c r="A48" s="13"/>
      <x:c r="B48" s="14"/>
      <x:c r="C48" s="13"/>
      <x:c r="D48" s="76" t="str">
        <x:f>IF(C48="","",IFERROR(VLOOKUP(C48,'Lists &amp; COA'!$E$47:$G$145,2,FALSE),"Vendor not found"))</x:f>
      </x:c>
      <x:c r="E48" s="13"/>
      <x:c r="F48" s="13"/>
      <x:c r="G48" s="13"/>
      <x:c r="H48" s="77"/>
      <x:c r="I48" s="13"/>
      <x:c r="J48" s="13"/>
      <x:c r="K48" s="13"/>
      <x:c r="L48" s="13"/>
    </x:row>
    <x:row r="49">
      <x:c r="A49" s="13"/>
      <x:c r="B49" s="14"/>
      <x:c r="C49" s="13"/>
      <x:c r="D49" s="76" t="str">
        <x:f>IF(C49="","",IFERROR(VLOOKUP(C49,'Lists &amp; COA'!$E$47:$G$145,2,FALSE),"Vendor not found"))</x:f>
      </x:c>
      <x:c r="E49" s="13"/>
      <x:c r="F49" s="13"/>
      <x:c r="G49" s="13"/>
      <x:c r="H49" s="77"/>
      <x:c r="I49" s="13"/>
      <x:c r="J49" s="13"/>
      <x:c r="K49" s="13"/>
      <x:c r="L49" s="13"/>
    </x:row>
    <x:row r="50">
      <x:c r="A50" s="13"/>
      <x:c r="B50" s="14"/>
      <x:c r="C50" s="13"/>
      <x:c r="D50" s="76" t="str">
        <x:f>IF(C50="","",IFERROR(VLOOKUP(C50,'Lists &amp; COA'!$E$47:$G$145,2,FALSE),"Vendor not found"))</x:f>
      </x:c>
      <x:c r="E50" s="13"/>
      <x:c r="F50" s="13"/>
      <x:c r="G50" s="13"/>
      <x:c r="H50" s="77"/>
      <x:c r="I50" s="13"/>
      <x:c r="J50" s="13"/>
      <x:c r="K50" s="13"/>
      <x:c r="L50" s="13"/>
    </x:row>
    <x:row r="51">
      <x:c r="A51" s="13"/>
      <x:c r="B51" s="14"/>
      <x:c r="C51" s="13"/>
      <x:c r="D51" s="76" t="str">
        <x:f>IF(C51="","",IFERROR(VLOOKUP(C51,'Lists &amp; COA'!$E$47:$G$145,2,FALSE),"Vendor not found"))</x:f>
      </x:c>
      <x:c r="E51" s="13"/>
      <x:c r="F51" s="13"/>
      <x:c r="G51" s="13"/>
      <x:c r="H51" s="77"/>
      <x:c r="I51" s="13"/>
      <x:c r="J51" s="13"/>
      <x:c r="K51" s="13"/>
      <x:c r="L51" s="13"/>
    </x:row>
    <x:row r="52">
      <x:c r="A52" s="13"/>
      <x:c r="B52" s="14"/>
      <x:c r="C52" s="13"/>
      <x:c r="D52" s="76" t="str">
        <x:f>IF(C52="","",IFERROR(VLOOKUP(C52,'Lists &amp; COA'!$E$47:$G$145,2,FALSE),"Vendor not found"))</x:f>
      </x:c>
      <x:c r="E52" s="13"/>
      <x:c r="F52" s="13"/>
      <x:c r="G52" s="13"/>
      <x:c r="H52" s="77"/>
      <x:c r="I52" s="13"/>
      <x:c r="J52" s="13"/>
      <x:c r="K52" s="13"/>
      <x:c r="L52" s="13"/>
    </x:row>
    <x:row r="53">
      <x:c r="A53" s="13"/>
      <x:c r="B53" s="14"/>
      <x:c r="C53" s="13"/>
      <x:c r="D53" s="76" t="str">
        <x:f>IF(C53="","",IFERROR(VLOOKUP(C53,'Lists &amp; COA'!$E$47:$G$145,2,FALSE),"Vendor not found"))</x:f>
      </x:c>
      <x:c r="E53" s="13"/>
      <x:c r="F53" s="13"/>
      <x:c r="G53" s="13"/>
      <x:c r="H53" s="77"/>
      <x:c r="I53" s="13"/>
      <x:c r="J53" s="13"/>
      <x:c r="K53" s="13"/>
      <x:c r="L53" s="13"/>
    </x:row>
    <x:row r="54">
      <x:c r="A54" s="13"/>
      <x:c r="B54" s="14"/>
      <x:c r="C54" s="13"/>
      <x:c r="D54" s="76" t="str">
        <x:f>IF(C54="","",IFERROR(VLOOKUP(C54,'Lists &amp; COA'!$E$47:$G$145,2,FALSE),"Vendor not found"))</x:f>
      </x:c>
      <x:c r="E54" s="13"/>
      <x:c r="F54" s="13"/>
      <x:c r="G54" s="13"/>
      <x:c r="H54" s="77"/>
      <x:c r="I54" s="13"/>
      <x:c r="J54" s="13"/>
      <x:c r="K54" s="13"/>
      <x:c r="L54" s="13"/>
    </x:row>
    <x:row r="55">
      <x:c r="A55" s="13"/>
      <x:c r="B55" s="14"/>
      <x:c r="C55" s="13"/>
      <x:c r="D55" s="76" t="str">
        <x:f>IF(C55="","",IFERROR(VLOOKUP(C55,'Lists &amp; COA'!$E$47:$G$145,2,FALSE),"Vendor not found"))</x:f>
      </x:c>
      <x:c r="E55" s="13"/>
      <x:c r="F55" s="13"/>
      <x:c r="G55" s="13"/>
      <x:c r="H55" s="77"/>
      <x:c r="I55" s="13"/>
      <x:c r="J55" s="13"/>
      <x:c r="K55" s="13"/>
      <x:c r="L55" s="13"/>
    </x:row>
    <x:row r="56">
      <x:c r="A56" s="13"/>
      <x:c r="B56" s="14"/>
      <x:c r="C56" s="13"/>
      <x:c r="D56" s="76" t="str">
        <x:f>IF(C56="","",IFERROR(VLOOKUP(C56,'Lists &amp; COA'!$E$47:$G$145,2,FALSE),"Vendor not found"))</x:f>
      </x:c>
      <x:c r="E56" s="13"/>
      <x:c r="F56" s="13"/>
      <x:c r="G56" s="13"/>
      <x:c r="H56" s="77"/>
      <x:c r="I56" s="13"/>
      <x:c r="J56" s="13"/>
      <x:c r="K56" s="13"/>
      <x:c r="L56" s="13"/>
    </x:row>
    <x:row r="57">
      <x:c r="A57" s="13"/>
      <x:c r="B57" s="14"/>
      <x:c r="C57" s="13"/>
      <x:c r="D57" s="76" t="str">
        <x:f>IF(C57="","",IFERROR(VLOOKUP(C57,'Lists &amp; COA'!$E$47:$G$145,2,FALSE),"Vendor not found"))</x:f>
      </x:c>
      <x:c r="E57" s="13"/>
      <x:c r="F57" s="13"/>
      <x:c r="G57" s="13"/>
      <x:c r="H57" s="77"/>
      <x:c r="I57" s="13"/>
      <x:c r="J57" s="13"/>
      <x:c r="K57" s="13"/>
      <x:c r="L57" s="13"/>
    </x:row>
    <x:row r="58">
      <x:c r="A58" s="13"/>
      <x:c r="B58" s="14"/>
      <x:c r="C58" s="13"/>
      <x:c r="D58" s="76" t="str">
        <x:f>IF(C58="","",IFERROR(VLOOKUP(C58,'Lists &amp; COA'!$E$47:$G$145,2,FALSE),"Vendor not found"))</x:f>
      </x:c>
      <x:c r="E58" s="13"/>
      <x:c r="F58" s="13"/>
      <x:c r="G58" s="13"/>
      <x:c r="H58" s="77"/>
      <x:c r="I58" s="13"/>
      <x:c r="J58" s="13"/>
      <x:c r="K58" s="13"/>
      <x:c r="L58" s="13"/>
    </x:row>
    <x:row r="59">
      <x:c r="A59" s="13"/>
      <x:c r="B59" s="14"/>
      <x:c r="C59" s="13"/>
      <x:c r="D59" s="76" t="str">
        <x:f>IF(C59="","",IFERROR(VLOOKUP(C59,'Lists &amp; COA'!$E$47:$G$145,2,FALSE),"Vendor not found"))</x:f>
      </x:c>
      <x:c r="E59" s="13"/>
      <x:c r="F59" s="13"/>
      <x:c r="G59" s="13"/>
      <x:c r="H59" s="77"/>
      <x:c r="I59" s="13"/>
      <x:c r="J59" s="13"/>
      <x:c r="K59" s="13"/>
      <x:c r="L59" s="13"/>
    </x:row>
    <x:row r="60">
      <x:c r="A60" s="13"/>
      <x:c r="B60" s="14"/>
      <x:c r="C60" s="13"/>
      <x:c r="D60" s="76" t="str">
        <x:f>IF(C60="","",IFERROR(VLOOKUP(C60,'Lists &amp; COA'!$E$47:$G$145,2,FALSE),"Vendor not found"))</x:f>
      </x:c>
      <x:c r="E60" s="13"/>
      <x:c r="F60" s="13"/>
      <x:c r="G60" s="13"/>
      <x:c r="H60" s="77"/>
      <x:c r="I60" s="13"/>
      <x:c r="J60" s="13"/>
      <x:c r="K60" s="13"/>
      <x:c r="L60" s="13"/>
    </x:row>
    <x:row r="61">
      <x:c r="A61" s="13"/>
      <x:c r="B61" s="14"/>
      <x:c r="C61" s="13"/>
      <x:c r="D61" s="76" t="str">
        <x:f>IF(C61="","",IFERROR(VLOOKUP(C61,'Lists &amp; COA'!$E$47:$G$145,2,FALSE),"Vendor not found"))</x:f>
      </x:c>
      <x:c r="E61" s="13"/>
      <x:c r="F61" s="13"/>
      <x:c r="G61" s="13"/>
      <x:c r="H61" s="77"/>
      <x:c r="I61" s="13"/>
      <x:c r="J61" s="13"/>
      <x:c r="K61" s="13"/>
      <x:c r="L61" s="13"/>
    </x:row>
    <x:row r="62">
      <x:c r="A62" s="13"/>
      <x:c r="B62" s="14"/>
      <x:c r="C62" s="13"/>
      <x:c r="D62" s="76" t="str">
        <x:f>IF(C62="","",IFERROR(VLOOKUP(C62,'Lists &amp; COA'!$E$47:$G$145,2,FALSE),"Vendor not found"))</x:f>
      </x:c>
      <x:c r="E62" s="13"/>
      <x:c r="F62" s="13"/>
      <x:c r="G62" s="13"/>
      <x:c r="H62" s="77"/>
      <x:c r="I62" s="13"/>
      <x:c r="J62" s="13"/>
      <x:c r="K62" s="13"/>
      <x:c r="L62" s="13"/>
    </x:row>
    <x:row r="63">
      <x:c r="A63" s="13"/>
      <x:c r="B63" s="14"/>
      <x:c r="C63" s="13"/>
      <x:c r="D63" s="76" t="str">
        <x:f>IF(C63="","",IFERROR(VLOOKUP(C63,'Lists &amp; COA'!$E$47:$G$145,2,FALSE),"Vendor not found"))</x:f>
      </x:c>
      <x:c r="E63" s="13"/>
      <x:c r="F63" s="13"/>
      <x:c r="G63" s="13"/>
      <x:c r="H63" s="77"/>
      <x:c r="I63" s="13"/>
      <x:c r="J63" s="13"/>
      <x:c r="K63" s="13"/>
      <x:c r="L63" s="13"/>
    </x:row>
    <x:row r="64">
      <x:c r="A64" s="13"/>
      <x:c r="B64" s="14"/>
      <x:c r="C64" s="13"/>
      <x:c r="D64" s="76" t="str">
        <x:f>IF(C64="","",IFERROR(VLOOKUP(C64,'Lists &amp; COA'!$E$47:$G$145,2,FALSE),"Vendor not found"))</x:f>
      </x:c>
      <x:c r="E64" s="13"/>
      <x:c r="F64" s="13"/>
      <x:c r="G64" s="13"/>
      <x:c r="H64" s="77"/>
      <x:c r="I64" s="13"/>
      <x:c r="J64" s="13"/>
      <x:c r="K64" s="13"/>
      <x:c r="L64" s="13"/>
    </x:row>
    <x:row r="65">
      <x:c r="A65" s="13"/>
      <x:c r="B65" s="14"/>
      <x:c r="C65" s="13"/>
      <x:c r="D65" s="76" t="str">
        <x:f>IF(C65="","",IFERROR(VLOOKUP(C65,'Lists &amp; COA'!$E$47:$G$145,2,FALSE),"Vendor not found"))</x:f>
      </x:c>
      <x:c r="E65" s="13"/>
      <x:c r="F65" s="13"/>
      <x:c r="G65" s="13"/>
      <x:c r="H65" s="77"/>
      <x:c r="I65" s="13"/>
      <x:c r="J65" s="13"/>
      <x:c r="K65" s="13"/>
      <x:c r="L65" s="13"/>
    </x:row>
    <x:row r="66">
      <x:c r="A66" s="13"/>
      <x:c r="B66" s="14"/>
      <x:c r="C66" s="13"/>
      <x:c r="D66" s="76" t="str">
        <x:f>IF(C66="","",IFERROR(VLOOKUP(C66,'Lists &amp; COA'!$E$47:$G$145,2,FALSE),"Vendor not found"))</x:f>
      </x:c>
      <x:c r="E66" s="13"/>
      <x:c r="F66" s="13"/>
      <x:c r="G66" s="13"/>
      <x:c r="H66" s="77"/>
      <x:c r="I66" s="13"/>
      <x:c r="J66" s="13"/>
      <x:c r="K66" s="13"/>
      <x:c r="L66" s="13"/>
    </x:row>
    <x:row r="67">
      <x:c r="A67" s="13"/>
      <x:c r="B67" s="14"/>
      <x:c r="C67" s="13"/>
      <x:c r="D67" s="76" t="str">
        <x:f>IF(C67="","",IFERROR(VLOOKUP(C67,'Lists &amp; COA'!$E$47:$G$145,2,FALSE),"Vendor not found"))</x:f>
      </x:c>
      <x:c r="E67" s="13"/>
      <x:c r="F67" s="13"/>
      <x:c r="G67" s="13"/>
      <x:c r="H67" s="77"/>
      <x:c r="I67" s="13"/>
      <x:c r="J67" s="13"/>
      <x:c r="K67" s="13"/>
      <x:c r="L67" s="13"/>
    </x:row>
    <x:row r="68">
      <x:c r="A68" s="13"/>
      <x:c r="B68" s="14"/>
      <x:c r="C68" s="13"/>
      <x:c r="D68" s="76" t="str">
        <x:f>IF(C68="","",IFERROR(VLOOKUP(C68,'Lists &amp; COA'!$E$47:$G$145,2,FALSE),"Vendor not found"))</x:f>
      </x:c>
      <x:c r="E68" s="13"/>
      <x:c r="F68" s="13"/>
      <x:c r="G68" s="13"/>
      <x:c r="H68" s="77"/>
      <x:c r="I68" s="13"/>
      <x:c r="J68" s="13"/>
      <x:c r="K68" s="13"/>
      <x:c r="L68" s="13"/>
    </x:row>
    <x:row r="69">
      <x:c r="A69" s="13"/>
      <x:c r="B69" s="14"/>
      <x:c r="C69" s="13"/>
      <x:c r="D69" s="76" t="str">
        <x:f>IF(C69="","",IFERROR(VLOOKUP(C69,'Lists &amp; COA'!$E$47:$G$145,2,FALSE),"Vendor not found"))</x:f>
      </x:c>
      <x:c r="E69" s="13"/>
      <x:c r="F69" s="13"/>
      <x:c r="G69" s="13"/>
      <x:c r="H69" s="77"/>
      <x:c r="I69" s="13"/>
      <x:c r="J69" s="13"/>
      <x:c r="K69" s="13"/>
      <x:c r="L69" s="13"/>
    </x:row>
    <x:row r="70">
      <x:c r="A70" s="13"/>
      <x:c r="B70" s="14"/>
      <x:c r="C70" s="13"/>
      <x:c r="D70" s="76" t="str">
        <x:f>IF(C70="","",IFERROR(VLOOKUP(C70,'Lists &amp; COA'!$E$47:$G$145,2,FALSE),"Vendor not found"))</x:f>
      </x:c>
      <x:c r="E70" s="13"/>
      <x:c r="F70" s="13"/>
      <x:c r="G70" s="13"/>
      <x:c r="H70" s="77"/>
      <x:c r="I70" s="13"/>
      <x:c r="J70" s="13"/>
      <x:c r="K70" s="13"/>
      <x:c r="L70" s="13"/>
    </x:row>
    <x:row r="71">
      <x:c r="A71" s="13"/>
      <x:c r="B71" s="14"/>
      <x:c r="C71" s="13"/>
      <x:c r="D71" s="76" t="str">
        <x:f>IF(C71="","",IFERROR(VLOOKUP(C71,'Lists &amp; COA'!$E$47:$G$145,2,FALSE),"Vendor not found"))</x:f>
      </x:c>
      <x:c r="E71" s="13"/>
      <x:c r="F71" s="13"/>
      <x:c r="G71" s="13"/>
      <x:c r="H71" s="77"/>
      <x:c r="I71" s="13"/>
      <x:c r="J71" s="13"/>
      <x:c r="K71" s="13"/>
      <x:c r="L71" s="13"/>
    </x:row>
    <x:row r="72">
      <x:c r="A72" s="13"/>
      <x:c r="B72" s="14"/>
      <x:c r="C72" s="13"/>
      <x:c r="D72" s="76" t="str">
        <x:f>IF(C72="","",IFERROR(VLOOKUP(C72,'Lists &amp; COA'!$E$47:$G$145,2,FALSE),"Vendor not found"))</x:f>
      </x:c>
      <x:c r="E72" s="13"/>
      <x:c r="F72" s="13"/>
      <x:c r="G72" s="13"/>
      <x:c r="H72" s="77"/>
      <x:c r="I72" s="13"/>
      <x:c r="J72" s="13"/>
      <x:c r="K72" s="13"/>
      <x:c r="L72" s="13"/>
    </x:row>
    <x:row r="73">
      <x:c r="A73" s="13"/>
      <x:c r="B73" s="14"/>
      <x:c r="C73" s="13"/>
      <x:c r="D73" s="76" t="str">
        <x:f>IF(C73="","",IFERROR(VLOOKUP(C73,'Lists &amp; COA'!$E$47:$G$145,2,FALSE),"Vendor not found"))</x:f>
      </x:c>
      <x:c r="E73" s="13"/>
      <x:c r="F73" s="13"/>
      <x:c r="G73" s="13"/>
      <x:c r="H73" s="77"/>
      <x:c r="I73" s="13"/>
      <x:c r="J73" s="13"/>
      <x:c r="K73" s="13"/>
      <x:c r="L73" s="13"/>
    </x:row>
    <x:row r="74">
      <x:c r="A74" s="13"/>
      <x:c r="B74" s="14"/>
      <x:c r="C74" s="13"/>
      <x:c r="D74" s="76" t="str">
        <x:f>IF(C74="","",IFERROR(VLOOKUP(C74,'Lists &amp; COA'!$E$47:$G$145,2,FALSE),"Vendor not found"))</x:f>
      </x:c>
      <x:c r="E74" s="13"/>
      <x:c r="F74" s="13"/>
      <x:c r="G74" s="13"/>
      <x:c r="H74" s="77"/>
      <x:c r="I74" s="13"/>
      <x:c r="J74" s="13"/>
      <x:c r="K74" s="13"/>
      <x:c r="L74" s="13"/>
    </x:row>
    <x:row r="75">
      <x:c r="A75" s="13"/>
      <x:c r="B75" s="14"/>
      <x:c r="C75" s="13"/>
      <x:c r="D75" s="76" t="str">
        <x:f>IF(C75="","",IFERROR(VLOOKUP(C75,'Lists &amp; COA'!$E$47:$G$145,2,FALSE),"Vendor not found"))</x:f>
      </x:c>
      <x:c r="E75" s="13"/>
      <x:c r="F75" s="13"/>
      <x:c r="G75" s="13"/>
      <x:c r="H75" s="77"/>
      <x:c r="I75" s="13"/>
      <x:c r="J75" s="13"/>
      <x:c r="K75" s="13"/>
      <x:c r="L75" s="13"/>
    </x:row>
    <x:row r="76">
      <x:c r="A76" s="13"/>
      <x:c r="B76" s="14"/>
      <x:c r="C76" s="13"/>
      <x:c r="D76" s="76" t="str">
        <x:f>IF(C76="","",IFERROR(VLOOKUP(C76,'Lists &amp; COA'!$E$47:$G$145,2,FALSE),"Vendor not found"))</x:f>
      </x:c>
      <x:c r="E76" s="13"/>
      <x:c r="F76" s="13"/>
      <x:c r="G76" s="13"/>
      <x:c r="H76" s="77"/>
      <x:c r="I76" s="13"/>
      <x:c r="J76" s="13"/>
      <x:c r="K76" s="13"/>
      <x:c r="L76" s="13"/>
    </x:row>
    <x:row r="77">
      <x:c r="A77" s="13"/>
      <x:c r="B77" s="14"/>
      <x:c r="C77" s="13"/>
      <x:c r="D77" s="76" t="str">
        <x:f>IF(C77="","",IFERROR(VLOOKUP(C77,'Lists &amp; COA'!$E$47:$G$145,2,FALSE),"Vendor not found"))</x:f>
      </x:c>
      <x:c r="E77" s="13"/>
      <x:c r="F77" s="13"/>
      <x:c r="G77" s="13"/>
      <x:c r="H77" s="77"/>
      <x:c r="I77" s="13"/>
      <x:c r="J77" s="13"/>
      <x:c r="K77" s="13"/>
      <x:c r="L77" s="13"/>
    </x:row>
    <x:row r="78">
      <x:c r="A78" s="13"/>
      <x:c r="B78" s="14"/>
      <x:c r="C78" s="13"/>
      <x:c r="D78" s="76" t="str">
        <x:f>IF(C78="","",IFERROR(VLOOKUP(C78,'Lists &amp; COA'!$E$47:$G$145,2,FALSE),"Vendor not found"))</x:f>
      </x:c>
      <x:c r="E78" s="13"/>
      <x:c r="F78" s="13"/>
      <x:c r="G78" s="13"/>
      <x:c r="H78" s="77"/>
      <x:c r="I78" s="13"/>
      <x:c r="J78" s="13"/>
      <x:c r="K78" s="13"/>
      <x:c r="L78" s="13"/>
    </x:row>
    <x:row r="79">
      <x:c r="A79" s="13"/>
      <x:c r="B79" s="14"/>
      <x:c r="C79" s="13"/>
      <x:c r="D79" s="76" t="str">
        <x:f>IF(C79="","",IFERROR(VLOOKUP(C79,'Lists &amp; COA'!$E$47:$G$145,2,FALSE),"Vendor not found"))</x:f>
      </x:c>
      <x:c r="E79" s="13"/>
      <x:c r="F79" s="13"/>
      <x:c r="G79" s="13"/>
      <x:c r="H79" s="77"/>
      <x:c r="I79" s="13"/>
      <x:c r="J79" s="13"/>
      <x:c r="K79" s="13"/>
      <x:c r="L79" s="13"/>
    </x:row>
    <x:row r="80">
      <x:c r="A80" s="13"/>
      <x:c r="B80" s="14"/>
      <x:c r="C80" s="13"/>
      <x:c r="D80" s="76" t="str">
        <x:f>IF(C80="","",IFERROR(VLOOKUP(C80,'Lists &amp; COA'!$E$47:$G$145,2,FALSE),"Vendor not found"))</x:f>
      </x:c>
      <x:c r="E80" s="13"/>
      <x:c r="F80" s="13"/>
      <x:c r="G80" s="13"/>
      <x:c r="H80" s="77"/>
      <x:c r="I80" s="13"/>
      <x:c r="J80" s="13"/>
      <x:c r="K80" s="13"/>
      <x:c r="L80" s="13"/>
    </x:row>
    <x:row r="81">
      <x:c r="A81" s="13"/>
      <x:c r="B81" s="14"/>
      <x:c r="C81" s="13"/>
      <x:c r="D81" s="76" t="str">
        <x:f>IF(C81="","",IFERROR(VLOOKUP(C81,'Lists &amp; COA'!$E$47:$G$145,2,FALSE),"Vendor not found"))</x:f>
      </x:c>
      <x:c r="E81" s="13"/>
      <x:c r="F81" s="13"/>
      <x:c r="G81" s="13"/>
      <x:c r="H81" s="77"/>
      <x:c r="I81" s="13"/>
      <x:c r="J81" s="13"/>
      <x:c r="K81" s="13"/>
      <x:c r="L81" s="13"/>
    </x:row>
    <x:row r="82">
      <x:c r="A82" s="13"/>
      <x:c r="B82" s="14"/>
      <x:c r="C82" s="13"/>
      <x:c r="D82" s="76" t="str">
        <x:f>IF(C82="","",IFERROR(VLOOKUP(C82,'Lists &amp; COA'!$E$47:$G$145,2,FALSE),"Vendor not found"))</x:f>
      </x:c>
      <x:c r="E82" s="13"/>
      <x:c r="F82" s="13"/>
      <x:c r="G82" s="13"/>
      <x:c r="H82" s="77"/>
      <x:c r="I82" s="13"/>
      <x:c r="J82" s="13"/>
      <x:c r="K82" s="13"/>
      <x:c r="L82" s="13"/>
    </x:row>
    <x:row r="83">
      <x:c r="A83" s="13"/>
      <x:c r="B83" s="14"/>
      <x:c r="C83" s="13"/>
      <x:c r="D83" s="76" t="str">
        <x:f>IF(C83="","",IFERROR(VLOOKUP(C83,'Lists &amp; COA'!$E$47:$G$145,2,FALSE),"Vendor not found"))</x:f>
      </x:c>
      <x:c r="E83" s="13"/>
      <x:c r="F83" s="13"/>
      <x:c r="G83" s="13"/>
      <x:c r="H83" s="77"/>
      <x:c r="I83" s="13"/>
      <x:c r="J83" s="13"/>
      <x:c r="K83" s="13"/>
      <x:c r="L83" s="13"/>
    </x:row>
    <x:row r="84">
      <x:c r="A84" s="13"/>
      <x:c r="B84" s="14"/>
      <x:c r="C84" s="13"/>
      <x:c r="D84" s="76" t="str">
        <x:f>IF(C84="","",IFERROR(VLOOKUP(C84,'Lists &amp; COA'!$E$47:$G$145,2,FALSE),"Vendor not found"))</x:f>
      </x:c>
      <x:c r="E84" s="13"/>
      <x:c r="F84" s="13"/>
      <x:c r="G84" s="13"/>
      <x:c r="H84" s="77"/>
      <x:c r="I84" s="13"/>
      <x:c r="J84" s="13"/>
      <x:c r="K84" s="13"/>
      <x:c r="L84" s="13"/>
    </x:row>
    <x:row r="85">
      <x:c r="A85" s="13"/>
      <x:c r="B85" s="14"/>
      <x:c r="C85" s="13"/>
      <x:c r="D85" s="76" t="str">
        <x:f>IF(C85="","",IFERROR(VLOOKUP(C85,'Lists &amp; COA'!$E$47:$G$145,2,FALSE),"Vendor not found"))</x:f>
      </x:c>
      <x:c r="E85" s="13"/>
      <x:c r="F85" s="13"/>
      <x:c r="G85" s="13"/>
      <x:c r="H85" s="77"/>
      <x:c r="I85" s="13"/>
      <x:c r="J85" s="13"/>
      <x:c r="K85" s="13"/>
      <x:c r="L85" s="13"/>
    </x:row>
    <x:row r="86">
      <x:c r="A86" s="13"/>
      <x:c r="B86" s="14"/>
      <x:c r="C86" s="13"/>
      <x:c r="D86" s="76" t="str">
        <x:f>IF(C86="","",IFERROR(VLOOKUP(C86,'Lists &amp; COA'!$E$47:$G$145,2,FALSE),"Vendor not found"))</x:f>
      </x:c>
      <x:c r="E86" s="13"/>
      <x:c r="F86" s="13"/>
      <x:c r="G86" s="13"/>
      <x:c r="H86" s="77"/>
      <x:c r="I86" s="13"/>
      <x:c r="J86" s="13"/>
      <x:c r="K86" s="13"/>
      <x:c r="L86" s="13"/>
    </x:row>
    <x:row r="87">
      <x:c r="A87" s="13"/>
      <x:c r="B87" s="14"/>
      <x:c r="C87" s="13"/>
      <x:c r="D87" s="76" t="str">
        <x:f>IF(C87="","",IFERROR(VLOOKUP(C87,'Lists &amp; COA'!$E$47:$G$145,2,FALSE),"Vendor not found"))</x:f>
      </x:c>
      <x:c r="E87" s="13"/>
      <x:c r="F87" s="13"/>
      <x:c r="G87" s="13"/>
      <x:c r="H87" s="77"/>
      <x:c r="I87" s="13"/>
      <x:c r="J87" s="13"/>
      <x:c r="K87" s="13"/>
      <x:c r="L87" s="13"/>
    </x:row>
    <x:row r="88">
      <x:c r="A88" s="13"/>
      <x:c r="B88" s="14"/>
      <x:c r="C88" s="13"/>
      <x:c r="D88" s="76" t="str">
        <x:f>IF(C88="","",IFERROR(VLOOKUP(C88,'Lists &amp; COA'!$E$47:$G$145,2,FALSE),"Vendor not found"))</x:f>
      </x:c>
      <x:c r="E88" s="13"/>
      <x:c r="F88" s="13"/>
      <x:c r="G88" s="13"/>
      <x:c r="H88" s="77"/>
      <x:c r="I88" s="13"/>
      <x:c r="J88" s="13"/>
      <x:c r="K88" s="13"/>
      <x:c r="L88" s="13"/>
    </x:row>
    <x:row r="89">
      <x:c r="A89" s="13"/>
      <x:c r="B89" s="14"/>
      <x:c r="C89" s="13"/>
      <x:c r="D89" s="76" t="str">
        <x:f>IF(C89="","",IFERROR(VLOOKUP(C89,'Lists &amp; COA'!$E$47:$G$145,2,FALSE),"Vendor not found"))</x:f>
      </x:c>
      <x:c r="E89" s="13"/>
      <x:c r="F89" s="13"/>
      <x:c r="G89" s="13"/>
      <x:c r="H89" s="77"/>
      <x:c r="I89" s="13"/>
      <x:c r="J89" s="13"/>
      <x:c r="K89" s="13"/>
      <x:c r="L89" s="13"/>
    </x:row>
    <x:row r="90">
      <x:c r="A90" s="13"/>
      <x:c r="B90" s="14"/>
      <x:c r="C90" s="13"/>
      <x:c r="D90" s="76" t="str">
        <x:f>IF(C90="","",IFERROR(VLOOKUP(C90,'Lists &amp; COA'!$E$47:$G$145,2,FALSE),"Vendor not found"))</x:f>
      </x:c>
      <x:c r="E90" s="13"/>
      <x:c r="F90" s="13"/>
      <x:c r="G90" s="13"/>
      <x:c r="H90" s="77"/>
      <x:c r="I90" s="13"/>
      <x:c r="J90" s="13"/>
      <x:c r="K90" s="13"/>
      <x:c r="L90" s="13"/>
    </x:row>
    <x:row r="91">
      <x:c r="A91" s="13"/>
      <x:c r="B91" s="14"/>
      <x:c r="C91" s="13"/>
      <x:c r="D91" s="76" t="str">
        <x:f>IF(C91="","",IFERROR(VLOOKUP(C91,'Lists &amp; COA'!$E$47:$G$145,2,FALSE),"Vendor not found"))</x:f>
      </x:c>
      <x:c r="E91" s="13"/>
      <x:c r="F91" s="13"/>
      <x:c r="G91" s="13"/>
      <x:c r="H91" s="77"/>
      <x:c r="I91" s="13"/>
      <x:c r="J91" s="13"/>
      <x:c r="K91" s="13"/>
      <x:c r="L91" s="13"/>
    </x:row>
    <x:row r="92">
      <x:c r="A92" s="13"/>
      <x:c r="B92" s="14"/>
      <x:c r="C92" s="13"/>
      <x:c r="D92" s="76" t="str">
        <x:f>IF(C92="","",IFERROR(VLOOKUP(C92,'Lists &amp; COA'!$E$47:$G$145,2,FALSE),"Vendor not found"))</x:f>
      </x:c>
      <x:c r="E92" s="13"/>
      <x:c r="F92" s="13"/>
      <x:c r="G92" s="13"/>
      <x:c r="H92" s="77"/>
      <x:c r="I92" s="13"/>
      <x:c r="J92" s="13"/>
      <x:c r="K92" s="13"/>
      <x:c r="L92" s="13"/>
    </x:row>
    <x:row r="93">
      <x:c r="A93" s="13"/>
      <x:c r="B93" s="14"/>
      <x:c r="C93" s="13"/>
      <x:c r="D93" s="76" t="str">
        <x:f>IF(C93="","",IFERROR(VLOOKUP(C93,'Lists &amp; COA'!$E$47:$G$145,2,FALSE),"Vendor not found"))</x:f>
      </x:c>
      <x:c r="E93" s="13"/>
      <x:c r="F93" s="13"/>
      <x:c r="G93" s="13"/>
      <x:c r="H93" s="77"/>
      <x:c r="I93" s="13"/>
      <x:c r="J93" s="13"/>
      <x:c r="K93" s="13"/>
      <x:c r="L93" s="13"/>
    </x:row>
    <x:row r="94">
      <x:c r="A94" s="13"/>
      <x:c r="B94" s="14"/>
      <x:c r="C94" s="13"/>
      <x:c r="D94" s="76" t="str">
        <x:f>IF(C94="","",IFERROR(VLOOKUP(C94,'Lists &amp; COA'!$E$47:$G$145,2,FALSE),"Vendor not found"))</x:f>
      </x:c>
      <x:c r="E94" s="13"/>
      <x:c r="F94" s="13"/>
      <x:c r="G94" s="13"/>
      <x:c r="H94" s="77"/>
      <x:c r="I94" s="13"/>
      <x:c r="J94" s="13"/>
      <x:c r="K94" s="13"/>
      <x:c r="L94" s="13"/>
    </x:row>
    <x:row r="95">
      <x:c r="A95" s="13"/>
      <x:c r="B95" s="14"/>
      <x:c r="C95" s="13"/>
      <x:c r="D95" s="76" t="str">
        <x:f>IF(C95="","",IFERROR(VLOOKUP(C95,'Lists &amp; COA'!$E$47:$G$145,2,FALSE),"Vendor not found"))</x:f>
      </x:c>
      <x:c r="E95" s="13"/>
      <x:c r="F95" s="13"/>
      <x:c r="G95" s="13"/>
      <x:c r="H95" s="77"/>
      <x:c r="I95" s="13"/>
      <x:c r="J95" s="13"/>
      <x:c r="K95" s="13"/>
      <x:c r="L95" s="13"/>
    </x:row>
    <x:row r="96">
      <x:c r="A96" s="13"/>
      <x:c r="B96" s="14"/>
      <x:c r="C96" s="13"/>
      <x:c r="D96" s="76" t="str">
        <x:f>IF(C96="","",IFERROR(VLOOKUP(C96,'Lists &amp; COA'!$E$47:$G$145,2,FALSE),"Vendor not found"))</x:f>
      </x:c>
      <x:c r="E96" s="13"/>
      <x:c r="F96" s="13"/>
      <x:c r="G96" s="13"/>
      <x:c r="H96" s="77"/>
      <x:c r="I96" s="13"/>
      <x:c r="J96" s="13"/>
      <x:c r="K96" s="13"/>
      <x:c r="L96" s="13"/>
    </x:row>
    <x:row r="97">
      <x:c r="A97" s="13"/>
      <x:c r="B97" s="14"/>
      <x:c r="C97" s="13"/>
      <x:c r="D97" s="76" t="str">
        <x:f>IF(C97="","",IFERROR(VLOOKUP(C97,'Lists &amp; COA'!$E$47:$G$145,2,FALSE),"Vendor not found"))</x:f>
      </x:c>
      <x:c r="E97" s="13"/>
      <x:c r="F97" s="13"/>
      <x:c r="G97" s="13"/>
      <x:c r="H97" s="77"/>
      <x:c r="I97" s="13"/>
      <x:c r="J97" s="13"/>
      <x:c r="K97" s="13"/>
      <x:c r="L97" s="13"/>
    </x:row>
    <x:row r="98">
      <x:c r="A98" s="13"/>
      <x:c r="B98" s="14"/>
      <x:c r="C98" s="13"/>
      <x:c r="D98" s="76" t="str">
        <x:f>IF(C98="","",IFERROR(VLOOKUP(C98,'Lists &amp; COA'!$E$47:$G$145,2,FALSE),"Vendor not found"))</x:f>
      </x:c>
      <x:c r="E98" s="13"/>
      <x:c r="F98" s="13"/>
      <x:c r="G98" s="13"/>
      <x:c r="H98" s="77"/>
      <x:c r="I98" s="13"/>
      <x:c r="J98" s="13"/>
      <x:c r="K98" s="13"/>
      <x:c r="L98" s="13"/>
    </x:row>
    <x:row r="99">
      <x:c r="A99" s="13"/>
      <x:c r="B99" s="14"/>
      <x:c r="C99" s="13"/>
      <x:c r="D99" s="76" t="str">
        <x:f>IF(C99="","",IFERROR(VLOOKUP(C99,'Lists &amp; COA'!$E$47:$G$145,2,FALSE),"Vendor not found"))</x:f>
      </x:c>
      <x:c r="E99" s="13"/>
      <x:c r="F99" s="13"/>
      <x:c r="G99" s="13"/>
      <x:c r="H99" s="77"/>
      <x:c r="I99" s="13"/>
      <x:c r="J99" s="13"/>
      <x:c r="K99" s="13"/>
      <x:c r="L99" s="13"/>
    </x:row>
    <x:row r="100">
      <x:c r="A100" s="13"/>
      <x:c r="B100" s="14"/>
      <x:c r="C100" s="13"/>
      <x:c r="D100" s="76" t="str">
        <x:f>IF(C100="","",IFERROR(VLOOKUP(C100,'Lists &amp; COA'!$E$47:$G$145,2,FALSE),"Vendor not found"))</x:f>
      </x:c>
      <x:c r="E100" s="13"/>
      <x:c r="F100" s="13"/>
      <x:c r="G100" s="13"/>
      <x:c r="H100" s="77"/>
      <x:c r="I100" s="13"/>
      <x:c r="J100" s="13"/>
      <x:c r="K100" s="13"/>
      <x:c r="L100" s="13"/>
    </x:row>
    <x:row r="101">
      <x:c r="A101" s="13"/>
      <x:c r="B101" s="14"/>
      <x:c r="C101" s="13"/>
      <x:c r="D101" s="76" t="str">
        <x:f>IF(C101="","",IFERROR(VLOOKUP(C101,'Lists &amp; COA'!$E$47:$G$145,2,FALSE),"Vendor not found"))</x:f>
      </x:c>
      <x:c r="E101" s="13"/>
      <x:c r="F101" s="13"/>
      <x:c r="G101" s="13"/>
      <x:c r="H101" s="77"/>
      <x:c r="I101" s="13"/>
      <x:c r="J101" s="13"/>
      <x:c r="K101" s="13"/>
      <x:c r="L101" s="13"/>
    </x:row>
    <x:row r="102">
      <x:c r="A102" s="13"/>
      <x:c r="B102" s="14"/>
      <x:c r="C102" s="13"/>
      <x:c r="D102" s="76" t="str">
        <x:f>IF(C102="","",IFERROR(VLOOKUP(C102,'Lists &amp; COA'!$E$47:$G$145,2,FALSE),"Vendor not found"))</x:f>
      </x:c>
      <x:c r="E102" s="13"/>
      <x:c r="F102" s="13"/>
      <x:c r="G102" s="13"/>
      <x:c r="H102" s="77"/>
      <x:c r="I102" s="13"/>
      <x:c r="J102" s="13"/>
      <x:c r="K102" s="13"/>
      <x:c r="L102" s="13"/>
    </x:row>
    <x:row r="103">
      <x:c r="A103" s="13"/>
      <x:c r="B103" s="14"/>
      <x:c r="C103" s="13"/>
      <x:c r="D103" s="76" t="str">
        <x:f>IF(C103="","",IFERROR(VLOOKUP(C103,'Lists &amp; COA'!$E$47:$G$145,2,FALSE),"Vendor not found"))</x:f>
      </x:c>
      <x:c r="E103" s="13"/>
      <x:c r="F103" s="13"/>
      <x:c r="G103" s="13"/>
      <x:c r="H103" s="77"/>
      <x:c r="I103" s="13"/>
      <x:c r="J103" s="13"/>
      <x:c r="K103" s="13"/>
      <x:c r="L103" s="13"/>
    </x:row>
    <x:row r="104">
      <x:c r="A104" s="13"/>
      <x:c r="B104" s="14"/>
      <x:c r="C104" s="13"/>
      <x:c r="D104" s="76" t="str">
        <x:f>IF(C104="","",IFERROR(VLOOKUP(C104,'Lists &amp; COA'!$E$47:$G$145,2,FALSE),"Vendor not found"))</x:f>
      </x:c>
      <x:c r="E104" s="13"/>
      <x:c r="F104" s="13"/>
      <x:c r="G104" s="13"/>
      <x:c r="H104" s="77"/>
      <x:c r="I104" s="13"/>
      <x:c r="J104" s="13"/>
      <x:c r="K104" s="13"/>
      <x:c r="L104" s="13"/>
    </x:row>
    <x:row r="105">
      <x:c r="A105" s="13"/>
      <x:c r="B105" s="14"/>
      <x:c r="C105" s="13"/>
      <x:c r="D105" s="76" t="str">
        <x:f>IF(C105="","",IFERROR(VLOOKUP(C105,'Lists &amp; COA'!$E$47:$G$145,2,FALSE),"Vendor not found"))</x:f>
      </x:c>
      <x:c r="E105" s="13"/>
      <x:c r="F105" s="13"/>
      <x:c r="G105" s="13"/>
      <x:c r="H105" s="77"/>
      <x:c r="I105" s="13"/>
      <x:c r="J105" s="13"/>
      <x:c r="K105" s="13"/>
      <x:c r="L105" s="13"/>
    </x:row>
    <x:row r="106">
      <x:c r="A106" s="13"/>
      <x:c r="B106" s="14"/>
      <x:c r="C106" s="13"/>
      <x:c r="D106" s="76" t="str">
        <x:f>IF(C106="","",IFERROR(VLOOKUP(C106,'Lists &amp; COA'!$E$47:$G$145,2,FALSE),"Vendor not found"))</x:f>
      </x:c>
      <x:c r="E106" s="13"/>
      <x:c r="F106" s="13"/>
      <x:c r="G106" s="13"/>
      <x:c r="H106" s="77"/>
      <x:c r="I106" s="13"/>
      <x:c r="J106" s="13"/>
      <x:c r="K106" s="13"/>
      <x:c r="L106" s="13"/>
    </x:row>
    <x:row r="107">
      <x:c r="A107" s="13"/>
      <x:c r="B107" s="14"/>
      <x:c r="C107" s="13"/>
      <x:c r="D107" s="76" t="str">
        <x:f>IF(C107="","",IFERROR(VLOOKUP(C107,'Lists &amp; COA'!$E$47:$G$145,2,FALSE),"Vendor not found"))</x:f>
      </x:c>
      <x:c r="E107" s="13"/>
      <x:c r="F107" s="13"/>
      <x:c r="G107" s="13"/>
      <x:c r="H107" s="77"/>
      <x:c r="I107" s="13"/>
      <x:c r="J107" s="13"/>
      <x:c r="K107" s="13"/>
      <x:c r="L107" s="13"/>
    </x:row>
    <x:row r="108">
      <x:c r="A108" s="13"/>
      <x:c r="B108" s="14"/>
      <x:c r="C108" s="13"/>
      <x:c r="D108" s="76" t="str">
        <x:f>IF(C108="","",IFERROR(VLOOKUP(C108,'Lists &amp; COA'!$E$47:$G$145,2,FALSE),"Vendor not found"))</x:f>
      </x:c>
      <x:c r="E108" s="13"/>
      <x:c r="F108" s="13"/>
      <x:c r="G108" s="13"/>
      <x:c r="H108" s="77"/>
      <x:c r="I108" s="13"/>
      <x:c r="J108" s="13"/>
      <x:c r="K108" s="13"/>
      <x:c r="L108" s="13"/>
    </x:row>
    <x:row r="109">
      <x:c r="A109" s="13"/>
      <x:c r="B109" s="14"/>
      <x:c r="C109" s="13"/>
      <x:c r="D109" s="76" t="str">
        <x:f>IF(C109="","",IFERROR(VLOOKUP(C109,'Lists &amp; COA'!$E$47:$G$145,2,FALSE),"Vendor not found"))</x:f>
      </x:c>
      <x:c r="E109" s="13"/>
      <x:c r="F109" s="13"/>
      <x:c r="G109" s="13"/>
      <x:c r="H109" s="77"/>
      <x:c r="I109" s="13"/>
      <x:c r="J109" s="13"/>
      <x:c r="K109" s="13"/>
      <x:c r="L109" s="13"/>
    </x:row>
    <x:row r="110">
      <x:c r="A110" s="13"/>
      <x:c r="B110" s="14"/>
      <x:c r="C110" s="13"/>
      <x:c r="D110" s="76" t="str">
        <x:f>IF(C110="","",IFERROR(VLOOKUP(C110,'Lists &amp; COA'!$E$47:$G$145,2,FALSE),"Vendor not found"))</x:f>
      </x:c>
      <x:c r="E110" s="13"/>
      <x:c r="F110" s="13"/>
      <x:c r="G110" s="13"/>
      <x:c r="H110" s="77"/>
      <x:c r="I110" s="13"/>
      <x:c r="J110" s="13"/>
      <x:c r="K110" s="13"/>
      <x:c r="L110" s="13"/>
    </x:row>
    <x:row r="111">
      <x:c r="A111" s="13"/>
      <x:c r="B111" s="14"/>
      <x:c r="C111" s="13"/>
      <x:c r="D111" s="76" t="str">
        <x:f>IF(C111="","",IFERROR(VLOOKUP(C111,'Lists &amp; COA'!$E$47:$G$145,2,FALSE),"Vendor not found"))</x:f>
      </x:c>
      <x:c r="E111" s="13"/>
      <x:c r="F111" s="13"/>
      <x:c r="G111" s="13"/>
      <x:c r="H111" s="77"/>
      <x:c r="I111" s="13"/>
      <x:c r="J111" s="13"/>
      <x:c r="K111" s="13"/>
      <x:c r="L111" s="13"/>
    </x:row>
    <x:row r="112">
      <x:c r="A112" s="13"/>
      <x:c r="B112" s="14"/>
      <x:c r="C112" s="13"/>
      <x:c r="D112" s="76" t="str">
        <x:f>IF(C112="","",IFERROR(VLOOKUP(C112,'Lists &amp; COA'!$E$47:$G$145,2,FALSE),"Vendor not found"))</x:f>
      </x:c>
      <x:c r="E112" s="13"/>
      <x:c r="F112" s="13"/>
      <x:c r="G112" s="13"/>
      <x:c r="H112" s="77"/>
      <x:c r="I112" s="13"/>
      <x:c r="J112" s="13"/>
      <x:c r="K112" s="13"/>
      <x:c r="L112" s="13"/>
    </x:row>
    <x:row r="113">
      <x:c r="A113" s="13"/>
      <x:c r="B113" s="14"/>
      <x:c r="C113" s="13"/>
      <x:c r="D113" s="76" t="str">
        <x:f>IF(C113="","",IFERROR(VLOOKUP(C113,'Lists &amp; COA'!$E$47:$G$145,2,FALSE),"Vendor not found"))</x:f>
      </x:c>
      <x:c r="E113" s="13"/>
      <x:c r="F113" s="13"/>
      <x:c r="G113" s="13"/>
      <x:c r="H113" s="77"/>
      <x:c r="I113" s="13"/>
      <x:c r="J113" s="13"/>
      <x:c r="K113" s="13"/>
      <x:c r="L113" s="13"/>
    </x:row>
    <x:row r="114">
      <x:c r="A114" s="13"/>
      <x:c r="B114" s="14"/>
      <x:c r="C114" s="13"/>
      <x:c r="D114" s="76" t="str">
        <x:f>IF(C114="","",IFERROR(VLOOKUP(C114,'Lists &amp; COA'!$E$47:$G$145,2,FALSE),"Vendor not found"))</x:f>
      </x:c>
      <x:c r="E114" s="13"/>
      <x:c r="F114" s="13"/>
      <x:c r="G114" s="13"/>
      <x:c r="H114" s="77"/>
      <x:c r="I114" s="13"/>
      <x:c r="J114" s="13"/>
      <x:c r="K114" s="13"/>
      <x:c r="L114" s="13"/>
    </x:row>
    <x:row r="115">
      <x:c r="A115" s="13"/>
      <x:c r="B115" s="14"/>
      <x:c r="C115" s="13"/>
      <x:c r="D115" s="76" t="str">
        <x:f>IF(C115="","",IFERROR(VLOOKUP(C115,'Lists &amp; COA'!$E$47:$G$145,2,FALSE),"Vendor not found"))</x:f>
      </x:c>
      <x:c r="E115" s="13"/>
      <x:c r="F115" s="13"/>
      <x:c r="G115" s="13"/>
      <x:c r="H115" s="77"/>
      <x:c r="I115" s="13"/>
      <x:c r="J115" s="13"/>
      <x:c r="K115" s="13"/>
      <x:c r="L115" s="13"/>
    </x:row>
    <x:row r="116">
      <x:c r="A116" s="13"/>
      <x:c r="B116" s="14"/>
      <x:c r="C116" s="13"/>
      <x:c r="D116" s="76" t="str">
        <x:f>IF(C116="","",IFERROR(VLOOKUP(C116,'Lists &amp; COA'!$E$47:$G$145,2,FALSE),"Vendor not found"))</x:f>
      </x:c>
      <x:c r="E116" s="13"/>
      <x:c r="F116" s="13"/>
      <x:c r="G116" s="13"/>
      <x:c r="H116" s="77"/>
      <x:c r="I116" s="13"/>
      <x:c r="J116" s="13"/>
      <x:c r="K116" s="13"/>
      <x:c r="L116" s="13"/>
    </x:row>
    <x:row r="117">
      <x:c r="A117" s="13"/>
      <x:c r="B117" s="14"/>
      <x:c r="C117" s="13"/>
      <x:c r="D117" s="76" t="str">
        <x:f>IF(C117="","",IFERROR(VLOOKUP(C117,'Lists &amp; COA'!$E$47:$G$145,2,FALSE),"Vendor not found"))</x:f>
      </x:c>
      <x:c r="E117" s="13"/>
      <x:c r="F117" s="13"/>
      <x:c r="G117" s="13"/>
      <x:c r="H117" s="77"/>
      <x:c r="I117" s="13"/>
      <x:c r="J117" s="13"/>
      <x:c r="K117" s="13"/>
      <x:c r="L117" s="13"/>
    </x:row>
    <x:row r="118">
      <x:c r="A118" s="13"/>
      <x:c r="B118" s="14"/>
      <x:c r="C118" s="13"/>
      <x:c r="D118" s="76" t="str">
        <x:f>IF(C118="","",IFERROR(VLOOKUP(C118,'Lists &amp; COA'!$E$47:$G$145,2,FALSE),"Vendor not found"))</x:f>
      </x:c>
      <x:c r="E118" s="13"/>
      <x:c r="F118" s="13"/>
      <x:c r="G118" s="13"/>
      <x:c r="H118" s="77"/>
      <x:c r="I118" s="13"/>
      <x:c r="J118" s="13"/>
      <x:c r="K118" s="13"/>
      <x:c r="L118" s="13"/>
    </x:row>
    <x:row r="119">
      <x:c r="A119" s="13"/>
      <x:c r="B119" s="14"/>
      <x:c r="C119" s="13"/>
      <x:c r="D119" s="76" t="str">
        <x:f>IF(C119="","",IFERROR(VLOOKUP(C119,'Lists &amp; COA'!$E$47:$G$145,2,FALSE),"Vendor not found"))</x:f>
      </x:c>
      <x:c r="E119" s="13"/>
      <x:c r="F119" s="13"/>
      <x:c r="G119" s="13"/>
      <x:c r="H119" s="77"/>
      <x:c r="I119" s="13"/>
      <x:c r="J119" s="13"/>
      <x:c r="K119" s="13"/>
      <x:c r="L119" s="13"/>
    </x:row>
    <x:row r="120">
      <x:c r="A120" s="13"/>
      <x:c r="B120" s="14"/>
      <x:c r="C120" s="13"/>
      <x:c r="D120" s="76" t="str">
        <x:f>IF(C120="","",IFERROR(VLOOKUP(C120,'Lists &amp; COA'!$E$47:$G$145,2,FALSE),"Vendor not found"))</x:f>
      </x:c>
      <x:c r="E120" s="13"/>
      <x:c r="F120" s="13"/>
      <x:c r="G120" s="13"/>
      <x:c r="H120" s="77"/>
      <x:c r="I120" s="13"/>
      <x:c r="J120" s="13"/>
      <x:c r="K120" s="13"/>
      <x:c r="L120" s="13"/>
    </x:row>
    <x:row r="121">
      <x:c r="A121" s="13"/>
      <x:c r="B121" s="14"/>
      <x:c r="C121" s="13"/>
      <x:c r="D121" s="76" t="str">
        <x:f>IF(C121="","",IFERROR(VLOOKUP(C121,'Lists &amp; COA'!$E$47:$G$145,2,FALSE),"Vendor not found"))</x:f>
      </x:c>
      <x:c r="E121" s="13"/>
      <x:c r="F121" s="13"/>
      <x:c r="G121" s="13"/>
      <x:c r="H121" s="77"/>
      <x:c r="I121" s="13"/>
      <x:c r="J121" s="13"/>
      <x:c r="K121" s="13"/>
      <x:c r="L121" s="13"/>
    </x:row>
    <x:row r="122">
      <x:c r="A122" s="13"/>
      <x:c r="B122" s="14"/>
      <x:c r="C122" s="13"/>
      <x:c r="D122" s="76" t="str">
        <x:f>IF(C122="","",IFERROR(VLOOKUP(C122,'Lists &amp; COA'!$E$47:$G$145,2,FALSE),"Vendor not found"))</x:f>
      </x:c>
      <x:c r="E122" s="13"/>
      <x:c r="F122" s="13"/>
      <x:c r="G122" s="13"/>
      <x:c r="H122" s="77"/>
      <x:c r="I122" s="13"/>
      <x:c r="J122" s="13"/>
      <x:c r="K122" s="13"/>
      <x:c r="L122" s="13"/>
    </x:row>
    <x:row r="123">
      <x:c r="A123" s="13"/>
      <x:c r="B123" s="14"/>
      <x:c r="C123" s="13"/>
      <x:c r="D123" s="76" t="str">
        <x:f>IF(C123="","",IFERROR(VLOOKUP(C123,'Lists &amp; COA'!$E$47:$G$145,2,FALSE),"Vendor not found"))</x:f>
      </x:c>
      <x:c r="E123" s="13"/>
      <x:c r="F123" s="13"/>
      <x:c r="G123" s="13"/>
      <x:c r="H123" s="77"/>
      <x:c r="I123" s="13"/>
      <x:c r="J123" s="13"/>
      <x:c r="K123" s="13"/>
      <x:c r="L123" s="13"/>
    </x:row>
    <x:row r="124">
      <x:c r="A124" s="13"/>
      <x:c r="B124" s="14"/>
      <x:c r="C124" s="13"/>
      <x:c r="D124" s="76" t="str">
        <x:f>IF(C124="","",IFERROR(VLOOKUP(C124,'Lists &amp; COA'!$E$47:$G$145,2,FALSE),"Vendor not found"))</x:f>
      </x:c>
      <x:c r="E124" s="13"/>
      <x:c r="F124" s="13"/>
      <x:c r="G124" s="13"/>
      <x:c r="H124" s="77"/>
      <x:c r="I124" s="13"/>
      <x:c r="J124" s="13"/>
      <x:c r="K124" s="13"/>
      <x:c r="L124" s="13"/>
    </x:row>
    <x:row r="125">
      <x:c r="A125" s="13"/>
      <x:c r="B125" s="14"/>
      <x:c r="C125" s="13"/>
      <x:c r="D125" s="76" t="str">
        <x:f>IF(C125="","",IFERROR(VLOOKUP(C125,'Lists &amp; COA'!$E$47:$G$145,2,FALSE),"Vendor not found"))</x:f>
      </x:c>
      <x:c r="E125" s="13"/>
      <x:c r="F125" s="13"/>
      <x:c r="G125" s="13"/>
      <x:c r="H125" s="77"/>
      <x:c r="I125" s="13"/>
      <x:c r="J125" s="13"/>
      <x:c r="K125" s="13"/>
      <x:c r="L125" s="13"/>
    </x:row>
    <x:row r="126">
      <x:c r="A126" s="13"/>
      <x:c r="B126" s="14"/>
      <x:c r="C126" s="13"/>
      <x:c r="D126" s="76" t="str">
        <x:f>IF(C126="","",IFERROR(VLOOKUP(C126,'Lists &amp; COA'!$E$47:$G$145,2,FALSE),"Vendor not found"))</x:f>
      </x:c>
      <x:c r="E126" s="13"/>
      <x:c r="F126" s="13"/>
      <x:c r="G126" s="13"/>
      <x:c r="H126" s="77"/>
      <x:c r="I126" s="13"/>
      <x:c r="J126" s="13"/>
      <x:c r="K126" s="13"/>
      <x:c r="L126" s="13"/>
    </x:row>
    <x:row r="127">
      <x:c r="A127" s="13"/>
      <x:c r="B127" s="14"/>
      <x:c r="C127" s="13"/>
      <x:c r="D127" s="76" t="str">
        <x:f>IF(C127="","",IFERROR(VLOOKUP(C127,'Lists &amp; COA'!$E$47:$G$145,2,FALSE),"Vendor not found"))</x:f>
      </x:c>
      <x:c r="E127" s="13"/>
      <x:c r="F127" s="13"/>
      <x:c r="G127" s="13"/>
      <x:c r="H127" s="77"/>
      <x:c r="I127" s="13"/>
      <x:c r="J127" s="13"/>
      <x:c r="K127" s="13"/>
      <x:c r="L127" s="13"/>
    </x:row>
    <x:row r="128">
      <x:c r="A128" s="13"/>
      <x:c r="B128" s="14"/>
      <x:c r="C128" s="13"/>
      <x:c r="D128" s="76" t="str">
        <x:f>IF(C128="","",IFERROR(VLOOKUP(C128,'Lists &amp; COA'!$E$47:$G$145,2,FALSE),"Vendor not found"))</x:f>
      </x:c>
      <x:c r="E128" s="13"/>
      <x:c r="F128" s="13"/>
      <x:c r="G128" s="13"/>
      <x:c r="H128" s="77"/>
      <x:c r="I128" s="13"/>
      <x:c r="J128" s="13"/>
      <x:c r="K128" s="13"/>
      <x:c r="L128" s="13"/>
    </x:row>
    <x:row r="129">
      <x:c r="A129" s="13"/>
      <x:c r="B129" s="14"/>
      <x:c r="C129" s="13"/>
      <x:c r="D129" s="76" t="str">
        <x:f>IF(C129="","",IFERROR(VLOOKUP(C129,'Lists &amp; COA'!$E$47:$G$145,2,FALSE),"Vendor not found"))</x:f>
      </x:c>
      <x:c r="E129" s="13"/>
      <x:c r="F129" s="13"/>
      <x:c r="G129" s="13"/>
      <x:c r="H129" s="77"/>
      <x:c r="I129" s="13"/>
      <x:c r="J129" s="13"/>
      <x:c r="K129" s="13"/>
      <x:c r="L129" s="13"/>
    </x:row>
    <x:row r="130">
      <x:c r="A130" s="13"/>
      <x:c r="B130" s="14"/>
      <x:c r="C130" s="13"/>
      <x:c r="D130" s="76" t="str">
        <x:f>IF(C130="","",IFERROR(VLOOKUP(C130,'Lists &amp; COA'!$E$47:$G$145,2,FALSE),"Vendor not found"))</x:f>
      </x:c>
      <x:c r="E130" s="13"/>
      <x:c r="F130" s="13"/>
      <x:c r="G130" s="13"/>
      <x:c r="H130" s="77"/>
      <x:c r="I130" s="13"/>
      <x:c r="J130" s="13"/>
      <x:c r="K130" s="13"/>
      <x:c r="L130" s="13"/>
    </x:row>
    <x:row r="131">
      <x:c r="A131" s="13"/>
      <x:c r="B131" s="14"/>
      <x:c r="C131" s="13"/>
      <x:c r="D131" s="76" t="str">
        <x:f>IF(C131="","",IFERROR(VLOOKUP(C131,'Lists &amp; COA'!$E$47:$G$145,2,FALSE),"Vendor not found"))</x:f>
      </x:c>
      <x:c r="E131" s="13"/>
      <x:c r="F131" s="13"/>
      <x:c r="G131" s="13"/>
      <x:c r="H131" s="77"/>
      <x:c r="I131" s="13"/>
      <x:c r="J131" s="13"/>
      <x:c r="K131" s="13"/>
      <x:c r="L131" s="13"/>
    </x:row>
    <x:row r="132">
      <x:c r="A132" s="13"/>
      <x:c r="B132" s="14"/>
      <x:c r="C132" s="13"/>
      <x:c r="D132" s="76" t="str">
        <x:f>IF(C132="","",IFERROR(VLOOKUP(C132,'Lists &amp; COA'!$E$47:$G$145,2,FALSE),"Vendor not found"))</x:f>
      </x:c>
      <x:c r="E132" s="13"/>
      <x:c r="F132" s="13"/>
      <x:c r="G132" s="13"/>
      <x:c r="H132" s="77"/>
      <x:c r="I132" s="13"/>
      <x:c r="J132" s="13"/>
      <x:c r="K132" s="13"/>
      <x:c r="L132" s="13"/>
    </x:row>
    <x:row r="133">
      <x:c r="A133" s="13"/>
      <x:c r="B133" s="14"/>
      <x:c r="C133" s="13"/>
      <x:c r="D133" s="76" t="str">
        <x:f>IF(C133="","",IFERROR(VLOOKUP(C133,'Lists &amp; COA'!$E$47:$G$145,2,FALSE),"Vendor not found"))</x:f>
      </x:c>
      <x:c r="E133" s="13"/>
      <x:c r="F133" s="13"/>
      <x:c r="G133" s="13"/>
      <x:c r="H133" s="77"/>
      <x:c r="I133" s="13"/>
      <x:c r="J133" s="13"/>
      <x:c r="K133" s="13"/>
      <x:c r="L133" s="13"/>
    </x:row>
    <x:row r="134">
      <x:c r="A134" s="13"/>
      <x:c r="B134" s="14"/>
      <x:c r="C134" s="13"/>
      <x:c r="D134" s="76" t="str">
        <x:f>IF(C134="","",IFERROR(VLOOKUP(C134,'Lists &amp; COA'!$E$47:$G$145,2,FALSE),"Vendor not found"))</x:f>
      </x:c>
      <x:c r="E134" s="13"/>
      <x:c r="F134" s="13"/>
      <x:c r="G134" s="13"/>
      <x:c r="H134" s="77"/>
      <x:c r="I134" s="13"/>
      <x:c r="J134" s="13"/>
      <x:c r="K134" s="13"/>
      <x:c r="L134" s="13"/>
    </x:row>
    <x:row r="135">
      <x:c r="A135" s="13"/>
      <x:c r="B135" s="14"/>
      <x:c r="C135" s="13"/>
      <x:c r="D135" s="76" t="str">
        <x:f>IF(C135="","",IFERROR(VLOOKUP(C135,'Lists &amp; COA'!$E$47:$G$145,2,FALSE),"Vendor not found"))</x:f>
      </x:c>
      <x:c r="E135" s="13"/>
      <x:c r="F135" s="13"/>
      <x:c r="G135" s="13"/>
      <x:c r="H135" s="77"/>
      <x:c r="I135" s="13"/>
      <x:c r="J135" s="13"/>
      <x:c r="K135" s="13"/>
      <x:c r="L135" s="13"/>
    </x:row>
    <x:row r="136">
      <x:c r="A136" s="13"/>
      <x:c r="B136" s="14"/>
      <x:c r="C136" s="13"/>
      <x:c r="D136" s="76" t="str">
        <x:f>IF(C136="","",IFERROR(VLOOKUP(C136,'Lists &amp; COA'!$E$47:$G$145,2,FALSE),"Vendor not found"))</x:f>
      </x:c>
      <x:c r="E136" s="13"/>
      <x:c r="F136" s="13"/>
      <x:c r="G136" s="13"/>
      <x:c r="H136" s="77"/>
      <x:c r="I136" s="13"/>
      <x:c r="J136" s="13"/>
      <x:c r="K136" s="13"/>
      <x:c r="L136" s="13"/>
    </x:row>
    <x:row r="137">
      <x:c r="A137" s="13"/>
      <x:c r="B137" s="14"/>
      <x:c r="C137" s="13"/>
      <x:c r="D137" s="76" t="str">
        <x:f>IF(C137="","",IFERROR(VLOOKUP(C137,'Lists &amp; COA'!$E$47:$G$145,2,FALSE),"Vendor not found"))</x:f>
      </x:c>
      <x:c r="E137" s="13"/>
      <x:c r="F137" s="13"/>
      <x:c r="G137" s="13"/>
      <x:c r="H137" s="77"/>
      <x:c r="I137" s="13"/>
      <x:c r="J137" s="13"/>
      <x:c r="K137" s="13"/>
      <x:c r="L137" s="13"/>
    </x:row>
    <x:row r="138">
      <x:c r="A138" s="13"/>
      <x:c r="B138" s="14"/>
      <x:c r="C138" s="13"/>
      <x:c r="D138" s="76" t="str">
        <x:f>IF(C138="","",IFERROR(VLOOKUP(C138,'Lists &amp; COA'!$E$47:$G$145,2,FALSE),"Vendor not found"))</x:f>
      </x:c>
      <x:c r="E138" s="13"/>
      <x:c r="F138" s="13"/>
      <x:c r="G138" s="13"/>
      <x:c r="H138" s="77"/>
      <x:c r="I138" s="13"/>
      <x:c r="J138" s="13"/>
      <x:c r="K138" s="13"/>
      <x:c r="L138" s="13"/>
    </x:row>
    <x:row r="139">
      <x:c r="A139" s="13"/>
      <x:c r="B139" s="14"/>
      <x:c r="C139" s="13"/>
      <x:c r="D139" s="76" t="str">
        <x:f>IF(C139="","",IFERROR(VLOOKUP(C139,'Lists &amp; COA'!$E$47:$G$145,2,FALSE),"Vendor not found"))</x:f>
      </x:c>
      <x:c r="E139" s="13"/>
      <x:c r="F139" s="13"/>
      <x:c r="G139" s="13"/>
      <x:c r="H139" s="77"/>
      <x:c r="I139" s="13"/>
      <x:c r="J139" s="13"/>
      <x:c r="K139" s="13"/>
      <x:c r="L139" s="13"/>
    </x:row>
    <x:row r="140">
      <x:c r="A140" s="13"/>
      <x:c r="B140" s="14"/>
      <x:c r="C140" s="13"/>
      <x:c r="D140" s="76" t="str">
        <x:f>IF(C140="","",IFERROR(VLOOKUP(C140,'Lists &amp; COA'!$E$47:$G$145,2,FALSE),"Vendor not found"))</x:f>
      </x:c>
      <x:c r="E140" s="13"/>
      <x:c r="F140" s="13"/>
      <x:c r="G140" s="13"/>
      <x:c r="H140" s="77"/>
      <x:c r="I140" s="13"/>
      <x:c r="J140" s="13"/>
      <x:c r="K140" s="13"/>
      <x:c r="L140" s="13"/>
    </x:row>
    <x:row r="141">
      <x:c r="A141" s="13"/>
      <x:c r="B141" s="14"/>
      <x:c r="C141" s="13"/>
      <x:c r="D141" s="76" t="str">
        <x:f>IF(C141="","",IFERROR(VLOOKUP(C141,'Lists &amp; COA'!$E$47:$G$145,2,FALSE),"Vendor not found"))</x:f>
      </x:c>
      <x:c r="E141" s="13"/>
      <x:c r="F141" s="13"/>
      <x:c r="G141" s="13"/>
      <x:c r="H141" s="77"/>
      <x:c r="I141" s="13"/>
      <x:c r="J141" s="13"/>
      <x:c r="K141" s="13"/>
      <x:c r="L141" s="13"/>
    </x:row>
    <x:row r="142">
      <x:c r="A142" s="13"/>
      <x:c r="B142" s="14"/>
      <x:c r="C142" s="13"/>
      <x:c r="D142" s="76" t="str">
        <x:f>IF(C142="","",IFERROR(VLOOKUP(C142,'Lists &amp; COA'!$E$47:$G$145,2,FALSE),"Vendor not found"))</x:f>
      </x:c>
      <x:c r="E142" s="13"/>
      <x:c r="F142" s="13"/>
      <x:c r="G142" s="13"/>
      <x:c r="H142" s="77"/>
      <x:c r="I142" s="13"/>
      <x:c r="J142" s="13"/>
      <x:c r="K142" s="13"/>
      <x:c r="L142" s="13"/>
    </x:row>
    <x:row r="143">
      <x:c r="A143" s="13"/>
      <x:c r="B143" s="14"/>
      <x:c r="C143" s="13"/>
      <x:c r="D143" s="76" t="str">
        <x:f>IF(C143="","",IFERROR(VLOOKUP(C143,'Lists &amp; COA'!$E$47:$G$145,2,FALSE),"Vendor not found"))</x:f>
      </x:c>
      <x:c r="E143" s="13"/>
      <x:c r="F143" s="13"/>
      <x:c r="G143" s="13"/>
      <x:c r="H143" s="77"/>
      <x:c r="I143" s="13"/>
      <x:c r="J143" s="13"/>
      <x:c r="K143" s="13"/>
      <x:c r="L143" s="13"/>
    </x:row>
    <x:row r="144">
      <x:c r="A144" s="13"/>
      <x:c r="B144" s="14"/>
      <x:c r="C144" s="13"/>
      <x:c r="D144" s="76" t="str">
        <x:f>IF(C144="","",IFERROR(VLOOKUP(C144,'Lists &amp; COA'!$E$47:$G$145,2,FALSE),"Vendor not found"))</x:f>
      </x:c>
      <x:c r="E144" s="13"/>
      <x:c r="F144" s="13"/>
      <x:c r="G144" s="13"/>
      <x:c r="H144" s="77"/>
      <x:c r="I144" s="13"/>
      <x:c r="J144" s="13"/>
      <x:c r="K144" s="13"/>
      <x:c r="L144" s="13"/>
    </x:row>
    <x:row r="145">
      <x:c r="A145" s="13"/>
      <x:c r="B145" s="14"/>
      <x:c r="C145" s="13"/>
      <x:c r="D145" s="76" t="str">
        <x:f>IF(C145="","",IFERROR(VLOOKUP(C145,'Lists &amp; COA'!$E$47:$G$145,2,FALSE),"Vendor not found"))</x:f>
      </x:c>
      <x:c r="E145" s="13"/>
      <x:c r="F145" s="13"/>
      <x:c r="G145" s="13"/>
      <x:c r="H145" s="77"/>
      <x:c r="I145" s="13"/>
      <x:c r="J145" s="13"/>
      <x:c r="K145" s="13"/>
      <x:c r="L145" s="13"/>
    </x:row>
    <x:row r="146">
      <x:c r="A146" s="13"/>
      <x:c r="B146" s="14"/>
      <x:c r="C146" s="13"/>
      <x:c r="D146" s="76" t="str">
        <x:f>IF(C146="","",IFERROR(VLOOKUP(C146,'Lists &amp; COA'!$E$47:$G$145,2,FALSE),"Vendor not found"))</x:f>
      </x:c>
      <x:c r="E146" s="13"/>
      <x:c r="F146" s="13"/>
      <x:c r="G146" s="13"/>
      <x:c r="H146" s="77"/>
      <x:c r="I146" s="13"/>
      <x:c r="J146" s="13"/>
      <x:c r="K146" s="13"/>
      <x:c r="L146" s="13"/>
    </x:row>
    <x:row r="147">
      <x:c r="A147" s="13"/>
      <x:c r="B147" s="14"/>
      <x:c r="C147" s="13"/>
      <x:c r="D147" s="76" t="str">
        <x:f>IF(C147="","",IFERROR(VLOOKUP(C147,'Lists &amp; COA'!$E$47:$G$145,2,FALSE),"Vendor not found"))</x:f>
      </x:c>
      <x:c r="E147" s="13"/>
      <x:c r="F147" s="13"/>
      <x:c r="G147" s="13"/>
      <x:c r="H147" s="77"/>
      <x:c r="I147" s="13"/>
      <x:c r="J147" s="13"/>
      <x:c r="K147" s="13"/>
      <x:c r="L147" s="13"/>
    </x:row>
    <x:row r="148">
      <x:c r="A148" s="13"/>
      <x:c r="B148" s="14"/>
      <x:c r="C148" s="13"/>
      <x:c r="D148" s="76" t="str">
        <x:f>IF(C148="","",IFERROR(VLOOKUP(C148,'Lists &amp; COA'!$E$47:$G$145,2,FALSE),"Vendor not found"))</x:f>
      </x:c>
      <x:c r="E148" s="13"/>
      <x:c r="F148" s="13"/>
      <x:c r="G148" s="13"/>
      <x:c r="H148" s="77"/>
      <x:c r="I148" s="13"/>
      <x:c r="J148" s="13"/>
      <x:c r="K148" s="13"/>
      <x:c r="L148" s="13"/>
    </x:row>
    <x:row r="149">
      <x:c r="A149" s="13"/>
      <x:c r="B149" s="14"/>
      <x:c r="C149" s="13"/>
      <x:c r="D149" s="76" t="str">
        <x:f>IF(C149="","",IFERROR(VLOOKUP(C149,'Lists &amp; COA'!$E$47:$G$145,2,FALSE),"Vendor not found"))</x:f>
      </x:c>
      <x:c r="E149" s="13"/>
      <x:c r="F149" s="13"/>
      <x:c r="G149" s="13"/>
      <x:c r="H149" s="77"/>
      <x:c r="I149" s="13"/>
      <x:c r="J149" s="13"/>
      <x:c r="K149" s="13"/>
      <x:c r="L149" s="13"/>
    </x:row>
    <x:row r="150">
      <x:c r="A150" s="13"/>
      <x:c r="B150" s="14"/>
      <x:c r="C150" s="13"/>
      <x:c r="D150" s="76" t="str">
        <x:f>IF(C150="","",IFERROR(VLOOKUP(C150,'Lists &amp; COA'!$E$47:$G$145,2,FALSE),"Vendor not found"))</x:f>
      </x:c>
      <x:c r="E150" s="13"/>
      <x:c r="F150" s="13"/>
      <x:c r="G150" s="13"/>
      <x:c r="H150" s="77"/>
      <x:c r="I150" s="13"/>
      <x:c r="J150" s="13"/>
      <x:c r="K150" s="13"/>
      <x:c r="L150" s="13"/>
    </x:row>
    <x:row r="151">
      <x:c r="A151" s="13"/>
      <x:c r="B151" s="14"/>
      <x:c r="C151" s="13"/>
      <x:c r="D151" s="76" t="str">
        <x:f>IF(C151="","",IFERROR(VLOOKUP(C151,'Lists &amp; COA'!$E$47:$G$145,2,FALSE),"Vendor not found"))</x:f>
      </x:c>
      <x:c r="E151" s="13"/>
      <x:c r="F151" s="13"/>
      <x:c r="G151" s="13"/>
      <x:c r="H151" s="77"/>
      <x:c r="I151" s="13"/>
      <x:c r="J151" s="13"/>
      <x:c r="K151" s="13"/>
      <x:c r="L151" s="13"/>
    </x:row>
    <x:row r="152">
      <x:c r="A152" s="13"/>
      <x:c r="B152" s="14"/>
      <x:c r="C152" s="13"/>
      <x:c r="D152" s="76" t="str">
        <x:f>IF(C152="","",IFERROR(VLOOKUP(C152,'Lists &amp; COA'!$E$47:$G$145,2,FALSE),"Vendor not found"))</x:f>
      </x:c>
      <x:c r="E152" s="13"/>
      <x:c r="F152" s="13"/>
      <x:c r="G152" s="13"/>
      <x:c r="H152" s="77"/>
      <x:c r="I152" s="13"/>
      <x:c r="J152" s="13"/>
      <x:c r="K152" s="13"/>
      <x:c r="L152" s="13"/>
    </x:row>
    <x:row r="153">
      <x:c r="A153" s="13"/>
      <x:c r="B153" s="14"/>
      <x:c r="C153" s="13"/>
      <x:c r="D153" s="76" t="str">
        <x:f>IF(C153="","",IFERROR(VLOOKUP(C153,'Lists &amp; COA'!$E$47:$G$145,2,FALSE),"Vendor not found"))</x:f>
      </x:c>
      <x:c r="E153" s="13"/>
      <x:c r="F153" s="13"/>
      <x:c r="G153" s="13"/>
      <x:c r="H153" s="77"/>
      <x:c r="I153" s="13"/>
      <x:c r="J153" s="13"/>
      <x:c r="K153" s="13"/>
      <x:c r="L153" s="13"/>
    </x:row>
    <x:row r="154">
      <x:c r="A154" s="13"/>
      <x:c r="B154" s="14"/>
      <x:c r="C154" s="13"/>
      <x:c r="D154" s="76" t="str">
        <x:f>IF(C154="","",IFERROR(VLOOKUP(C154,'Lists &amp; COA'!$E$47:$G$145,2,FALSE),"Vendor not found"))</x:f>
      </x:c>
      <x:c r="E154" s="13"/>
      <x:c r="F154" s="13"/>
      <x:c r="G154" s="13"/>
      <x:c r="H154" s="77"/>
      <x:c r="I154" s="13"/>
      <x:c r="J154" s="13"/>
      <x:c r="K154" s="13"/>
      <x:c r="L154" s="13"/>
    </x:row>
    <x:row r="155">
      <x:c r="A155" s="13"/>
      <x:c r="B155" s="14"/>
      <x:c r="C155" s="13"/>
      <x:c r="D155" s="76" t="str">
        <x:f>IF(C155="","",IFERROR(VLOOKUP(C155,'Lists &amp; COA'!$E$47:$G$145,2,FALSE),"Vendor not found"))</x:f>
      </x:c>
      <x:c r="E155" s="13"/>
      <x:c r="F155" s="13"/>
      <x:c r="G155" s="13"/>
      <x:c r="H155" s="77"/>
      <x:c r="I155" s="13"/>
      <x:c r="J155" s="13"/>
      <x:c r="K155" s="13"/>
      <x:c r="L155" s="13"/>
    </x:row>
    <x:row r="156">
      <x:c r="A156" s="13"/>
      <x:c r="B156" s="14"/>
      <x:c r="C156" s="13"/>
      <x:c r="D156" s="76" t="str">
        <x:f>IF(C156="","",IFERROR(VLOOKUP(C156,'Lists &amp; COA'!$E$47:$G$145,2,FALSE),"Vendor not found"))</x:f>
      </x:c>
      <x:c r="E156" s="13"/>
      <x:c r="F156" s="13"/>
      <x:c r="G156" s="13"/>
      <x:c r="H156" s="77"/>
      <x:c r="I156" s="13"/>
      <x:c r="J156" s="13"/>
      <x:c r="K156" s="13"/>
      <x:c r="L156" s="13"/>
    </x:row>
    <x:row r="157">
      <x:c r="A157" s="13"/>
      <x:c r="B157" s="14"/>
      <x:c r="C157" s="13"/>
      <x:c r="D157" s="76" t="str">
        <x:f>IF(C157="","",IFERROR(VLOOKUP(C157,'Lists &amp; COA'!$E$47:$G$145,2,FALSE),"Vendor not found"))</x:f>
      </x:c>
      <x:c r="E157" s="13"/>
      <x:c r="F157" s="13"/>
      <x:c r="G157" s="13"/>
      <x:c r="H157" s="77"/>
      <x:c r="I157" s="13"/>
      <x:c r="J157" s="13"/>
      <x:c r="K157" s="13"/>
      <x:c r="L157" s="13"/>
    </x:row>
    <x:row r="158">
      <x:c r="A158" s="13"/>
      <x:c r="B158" s="14"/>
      <x:c r="C158" s="13"/>
      <x:c r="D158" s="76" t="str">
        <x:f>IF(C158="","",IFERROR(VLOOKUP(C158,'Lists &amp; COA'!$E$47:$G$145,2,FALSE),"Vendor not found"))</x:f>
      </x:c>
      <x:c r="E158" s="13"/>
      <x:c r="F158" s="13"/>
      <x:c r="G158" s="13"/>
      <x:c r="H158" s="77"/>
      <x:c r="I158" s="13"/>
      <x:c r="J158" s="13"/>
      <x:c r="K158" s="13"/>
      <x:c r="L158" s="13"/>
    </x:row>
    <x:row r="159">
      <x:c r="A159" s="13"/>
      <x:c r="B159" s="14"/>
      <x:c r="C159" s="13"/>
      <x:c r="D159" s="76" t="str">
        <x:f>IF(C159="","",IFERROR(VLOOKUP(C159,'Lists &amp; COA'!$E$47:$G$145,2,FALSE),"Vendor not found"))</x:f>
      </x:c>
      <x:c r="E159" s="13"/>
      <x:c r="F159" s="13"/>
      <x:c r="G159" s="13"/>
      <x:c r="H159" s="77"/>
      <x:c r="I159" s="13"/>
      <x:c r="J159" s="13"/>
      <x:c r="K159" s="13"/>
      <x:c r="L159" s="13"/>
    </x:row>
    <x:row r="160">
      <x:c r="A160" s="13"/>
      <x:c r="B160" s="14"/>
      <x:c r="C160" s="13"/>
      <x:c r="D160" s="76" t="str">
        <x:f>IF(C160="","",IFERROR(VLOOKUP(C160,'Lists &amp; COA'!$E$47:$G$145,2,FALSE),"Vendor not found"))</x:f>
      </x:c>
      <x:c r="E160" s="13"/>
      <x:c r="F160" s="13"/>
      <x:c r="G160" s="13"/>
      <x:c r="H160" s="77"/>
      <x:c r="I160" s="13"/>
      <x:c r="J160" s="13"/>
      <x:c r="K160" s="13"/>
      <x:c r="L160" s="13"/>
    </x:row>
    <x:row r="161">
      <x:c r="A161" s="13"/>
      <x:c r="B161" s="14"/>
      <x:c r="C161" s="13"/>
      <x:c r="D161" s="76" t="str">
        <x:f>IF(C161="","",IFERROR(VLOOKUP(C161,'Lists &amp; COA'!$E$47:$G$145,2,FALSE),"Vendor not found"))</x:f>
      </x:c>
      <x:c r="E161" s="13"/>
      <x:c r="F161" s="13"/>
      <x:c r="G161" s="13"/>
      <x:c r="H161" s="77"/>
      <x:c r="I161" s="13"/>
      <x:c r="J161" s="13"/>
      <x:c r="K161" s="13"/>
      <x:c r="L161" s="13"/>
    </x:row>
    <x:row r="162">
      <x:c r="A162" s="13"/>
      <x:c r="B162" s="14"/>
      <x:c r="C162" s="13"/>
      <x:c r="D162" s="76" t="str">
        <x:f>IF(C162="","",IFERROR(VLOOKUP(C162,'Lists &amp; COA'!$E$47:$G$145,2,FALSE),"Vendor not found"))</x:f>
      </x:c>
      <x:c r="E162" s="13"/>
      <x:c r="F162" s="13"/>
      <x:c r="G162" s="13"/>
      <x:c r="H162" s="77"/>
      <x:c r="I162" s="13"/>
      <x:c r="J162" s="13"/>
      <x:c r="K162" s="13"/>
      <x:c r="L162" s="13"/>
    </x:row>
    <x:row r="163">
      <x:c r="A163" s="13"/>
      <x:c r="B163" s="14"/>
      <x:c r="C163" s="13"/>
      <x:c r="D163" s="76" t="str">
        <x:f>IF(C163="","",IFERROR(VLOOKUP(C163,'Lists &amp; COA'!$E$47:$G$145,2,FALSE),"Vendor not found"))</x:f>
      </x:c>
      <x:c r="E163" s="13"/>
      <x:c r="F163" s="13"/>
      <x:c r="G163" s="13"/>
      <x:c r="H163" s="77"/>
      <x:c r="I163" s="13"/>
      <x:c r="J163" s="13"/>
      <x:c r="K163" s="13"/>
      <x:c r="L163" s="13"/>
    </x:row>
    <x:row r="164">
      <x:c r="A164" s="13"/>
      <x:c r="B164" s="14"/>
      <x:c r="C164" s="13"/>
      <x:c r="D164" s="76" t="str">
        <x:f>IF(C164="","",IFERROR(VLOOKUP(C164,'Lists &amp; COA'!$E$47:$G$145,2,FALSE),"Vendor not found"))</x:f>
      </x:c>
      <x:c r="E164" s="13"/>
      <x:c r="F164" s="13"/>
      <x:c r="G164" s="13"/>
      <x:c r="H164" s="77"/>
      <x:c r="I164" s="13"/>
      <x:c r="J164" s="13"/>
      <x:c r="K164" s="13"/>
      <x:c r="L164" s="13"/>
    </x:row>
    <x:row r="165">
      <x:c r="A165" s="13"/>
      <x:c r="B165" s="14"/>
      <x:c r="C165" s="13"/>
      <x:c r="D165" s="76" t="str">
        <x:f>IF(C165="","",IFERROR(VLOOKUP(C165,'Lists &amp; COA'!$E$47:$G$145,2,FALSE),"Vendor not found"))</x:f>
      </x:c>
      <x:c r="E165" s="13"/>
      <x:c r="F165" s="13"/>
      <x:c r="G165" s="13"/>
      <x:c r="H165" s="77"/>
      <x:c r="I165" s="13"/>
      <x:c r="J165" s="13"/>
      <x:c r="K165" s="13"/>
      <x:c r="L165" s="13"/>
    </x:row>
    <x:row r="166">
      <x:c r="A166" s="13"/>
      <x:c r="B166" s="14"/>
      <x:c r="C166" s="13"/>
      <x:c r="D166" s="76" t="str">
        <x:f>IF(C166="","",IFERROR(VLOOKUP(C166,'Lists &amp; COA'!$E$47:$G$145,2,FALSE),"Vendor not found"))</x:f>
      </x:c>
      <x:c r="E166" s="13"/>
      <x:c r="F166" s="13"/>
      <x:c r="G166" s="13"/>
      <x:c r="H166" s="77"/>
      <x:c r="I166" s="13"/>
      <x:c r="J166" s="13"/>
      <x:c r="K166" s="13"/>
      <x:c r="L166" s="13"/>
    </x:row>
    <x:row r="167">
      <x:c r="A167" s="13"/>
      <x:c r="B167" s="14"/>
      <x:c r="C167" s="13"/>
      <x:c r="D167" s="76" t="str">
        <x:f>IF(C167="","",IFERROR(VLOOKUP(C167,'Lists &amp; COA'!$E$47:$G$145,2,FALSE),"Vendor not found"))</x:f>
      </x:c>
      <x:c r="E167" s="13"/>
      <x:c r="F167" s="13"/>
      <x:c r="G167" s="13"/>
      <x:c r="H167" s="77"/>
      <x:c r="I167" s="13"/>
      <x:c r="J167" s="13"/>
      <x:c r="K167" s="13"/>
      <x:c r="L167" s="13"/>
    </x:row>
    <x:row r="168">
      <x:c r="A168" s="13"/>
      <x:c r="B168" s="14"/>
      <x:c r="C168" s="13"/>
      <x:c r="D168" s="76" t="str">
        <x:f>IF(C168="","",IFERROR(VLOOKUP(C168,'Lists &amp; COA'!$E$47:$G$145,2,FALSE),"Vendor not found"))</x:f>
      </x:c>
      <x:c r="E168" s="13"/>
      <x:c r="F168" s="13"/>
      <x:c r="G168" s="13"/>
      <x:c r="H168" s="77"/>
      <x:c r="I168" s="13"/>
      <x:c r="J168" s="13"/>
      <x:c r="K168" s="13"/>
      <x:c r="L168" s="13"/>
    </x:row>
    <x:row r="169">
      <x:c r="A169" s="13"/>
      <x:c r="B169" s="14"/>
      <x:c r="C169" s="13"/>
      <x:c r="D169" s="76" t="str">
        <x:f>IF(C169="","",IFERROR(VLOOKUP(C169,'Lists &amp; COA'!$E$47:$G$145,2,FALSE),"Vendor not found"))</x:f>
      </x:c>
      <x:c r="E169" s="13"/>
      <x:c r="F169" s="13"/>
      <x:c r="G169" s="13"/>
      <x:c r="H169" s="77"/>
      <x:c r="I169" s="13"/>
      <x:c r="J169" s="13"/>
      <x:c r="K169" s="13"/>
      <x:c r="L169" s="13"/>
    </x:row>
    <x:row r="170">
      <x:c r="A170" s="13"/>
      <x:c r="B170" s="14"/>
      <x:c r="C170" s="13"/>
      <x:c r="D170" s="76" t="str">
        <x:f>IF(C170="","",IFERROR(VLOOKUP(C170,'Lists &amp; COA'!$E$47:$G$145,2,FALSE),"Vendor not found"))</x:f>
      </x:c>
      <x:c r="E170" s="13"/>
      <x:c r="F170" s="13"/>
      <x:c r="G170" s="13"/>
      <x:c r="H170" s="77"/>
      <x:c r="I170" s="13"/>
      <x:c r="J170" s="13"/>
      <x:c r="K170" s="13"/>
      <x:c r="L170" s="13"/>
    </x:row>
    <x:row r="171">
      <x:c r="A171" s="13"/>
      <x:c r="B171" s="14"/>
      <x:c r="C171" s="13"/>
      <x:c r="D171" s="76" t="str">
        <x:f>IF(C171="","",IFERROR(VLOOKUP(C171,'Lists &amp; COA'!$E$47:$G$145,2,FALSE),"Vendor not found"))</x:f>
      </x:c>
      <x:c r="E171" s="13"/>
      <x:c r="F171" s="13"/>
      <x:c r="G171" s="13"/>
      <x:c r="H171" s="77"/>
      <x:c r="I171" s="13"/>
      <x:c r="J171" s="13"/>
      <x:c r="K171" s="13"/>
      <x:c r="L171" s="13"/>
    </x:row>
    <x:row r="172">
      <x:c r="A172" s="13"/>
      <x:c r="B172" s="14"/>
      <x:c r="C172" s="13"/>
      <x:c r="D172" s="76" t="str">
        <x:f>IF(C172="","",IFERROR(VLOOKUP(C172,'Lists &amp; COA'!$E$47:$G$145,2,FALSE),"Vendor not found"))</x:f>
      </x:c>
      <x:c r="E172" s="13"/>
      <x:c r="F172" s="13"/>
      <x:c r="G172" s="13"/>
      <x:c r="H172" s="77"/>
      <x:c r="I172" s="13"/>
      <x:c r="J172" s="13"/>
      <x:c r="K172" s="13"/>
      <x:c r="L172" s="13"/>
    </x:row>
    <x:row r="173">
      <x:c r="A173" s="13"/>
      <x:c r="B173" s="14"/>
      <x:c r="C173" s="13"/>
      <x:c r="D173" s="76" t="str">
        <x:f>IF(C173="","",IFERROR(VLOOKUP(C173,'Lists &amp; COA'!$E$47:$G$145,2,FALSE),"Vendor not found"))</x:f>
      </x:c>
      <x:c r="E173" s="13"/>
      <x:c r="F173" s="13"/>
      <x:c r="G173" s="13"/>
      <x:c r="H173" s="77"/>
      <x:c r="I173" s="13"/>
      <x:c r="J173" s="13"/>
      <x:c r="K173" s="13"/>
      <x:c r="L173" s="13"/>
    </x:row>
    <x:row r="174">
      <x:c r="A174" s="13"/>
      <x:c r="B174" s="14"/>
      <x:c r="C174" s="13"/>
      <x:c r="D174" s="76" t="str">
        <x:f>IF(C174="","",IFERROR(VLOOKUP(C174,'Lists &amp; COA'!$E$47:$G$145,2,FALSE),"Vendor not found"))</x:f>
      </x:c>
      <x:c r="E174" s="13"/>
      <x:c r="F174" s="13"/>
      <x:c r="G174" s="13"/>
      <x:c r="H174" s="77"/>
      <x:c r="I174" s="13"/>
      <x:c r="J174" s="13"/>
      <x:c r="K174" s="13"/>
      <x:c r="L174" s="13"/>
    </x:row>
    <x:row r="175">
      <x:c r="A175" s="13"/>
      <x:c r="B175" s="14"/>
      <x:c r="C175" s="13"/>
      <x:c r="D175" s="76" t="str">
        <x:f>IF(C175="","",IFERROR(VLOOKUP(C175,'Lists &amp; COA'!$E$47:$G$145,2,FALSE),"Vendor not found"))</x:f>
      </x:c>
      <x:c r="E175" s="13"/>
      <x:c r="F175" s="13"/>
      <x:c r="G175" s="13"/>
      <x:c r="H175" s="77"/>
      <x:c r="I175" s="13"/>
      <x:c r="J175" s="13"/>
      <x:c r="K175" s="13"/>
      <x:c r="L175" s="13"/>
    </x:row>
    <x:row r="176">
      <x:c r="A176" s="13"/>
      <x:c r="B176" s="14"/>
      <x:c r="C176" s="13"/>
      <x:c r="D176" s="76" t="str">
        <x:f>IF(C176="","",IFERROR(VLOOKUP(C176,'Lists &amp; COA'!$E$47:$G$145,2,FALSE),"Vendor not found"))</x:f>
      </x:c>
      <x:c r="E176" s="13"/>
      <x:c r="F176" s="13"/>
      <x:c r="G176" s="13"/>
      <x:c r="H176" s="77"/>
      <x:c r="I176" s="13"/>
      <x:c r="J176" s="13"/>
      <x:c r="K176" s="13"/>
      <x:c r="L176" s="13"/>
    </x:row>
    <x:row r="177">
      <x:c r="A177" s="13"/>
      <x:c r="B177" s="14"/>
      <x:c r="C177" s="13"/>
      <x:c r="D177" s="76" t="str">
        <x:f>IF(C177="","",IFERROR(VLOOKUP(C177,'Lists &amp; COA'!$E$47:$G$145,2,FALSE),"Vendor not found"))</x:f>
      </x:c>
      <x:c r="E177" s="13"/>
      <x:c r="F177" s="13"/>
      <x:c r="G177" s="13"/>
      <x:c r="H177" s="77"/>
      <x:c r="I177" s="13"/>
      <x:c r="J177" s="13"/>
      <x:c r="K177" s="13"/>
      <x:c r="L177" s="13"/>
    </x:row>
    <x:row r="178">
      <x:c r="A178" s="13"/>
      <x:c r="B178" s="14"/>
      <x:c r="C178" s="13"/>
      <x:c r="D178" s="76" t="str">
        <x:f>IF(C178="","",IFERROR(VLOOKUP(C178,'Lists &amp; COA'!$E$47:$G$145,2,FALSE),"Vendor not found"))</x:f>
      </x:c>
      <x:c r="E178" s="13"/>
      <x:c r="F178" s="13"/>
      <x:c r="G178" s="13"/>
      <x:c r="H178" s="77"/>
      <x:c r="I178" s="13"/>
      <x:c r="J178" s="13"/>
      <x:c r="K178" s="13"/>
      <x:c r="L178" s="13"/>
    </x:row>
    <x:row r="179">
      <x:c r="A179" s="13"/>
      <x:c r="B179" s="14"/>
      <x:c r="C179" s="13"/>
      <x:c r="D179" s="76" t="str">
        <x:f>IF(C179="","",IFERROR(VLOOKUP(C179,'Lists &amp; COA'!$E$47:$G$145,2,FALSE),"Vendor not found"))</x:f>
      </x:c>
      <x:c r="E179" s="13"/>
      <x:c r="F179" s="13"/>
      <x:c r="G179" s="13"/>
      <x:c r="H179" s="77"/>
      <x:c r="I179" s="13"/>
      <x:c r="J179" s="13"/>
      <x:c r="K179" s="13"/>
      <x:c r="L179" s="13"/>
    </x:row>
    <x:row r="180">
      <x:c r="A180" s="13"/>
      <x:c r="B180" s="14"/>
      <x:c r="C180" s="13"/>
      <x:c r="D180" s="76" t="str">
        <x:f>IF(C180="","",IFERROR(VLOOKUP(C180,'Lists &amp; COA'!$E$47:$G$145,2,FALSE),"Vendor not found"))</x:f>
      </x:c>
      <x:c r="E180" s="13"/>
      <x:c r="F180" s="13"/>
      <x:c r="G180" s="13"/>
      <x:c r="H180" s="77"/>
      <x:c r="I180" s="13"/>
      <x:c r="J180" s="13"/>
      <x:c r="K180" s="13"/>
      <x:c r="L180" s="13"/>
    </x:row>
    <x:row r="181">
      <x:c r="A181" s="13"/>
      <x:c r="B181" s="14"/>
      <x:c r="C181" s="13"/>
      <x:c r="D181" s="76" t="str">
        <x:f>IF(C181="","",IFERROR(VLOOKUP(C181,'Lists &amp; COA'!$E$47:$G$145,2,FALSE),"Vendor not found"))</x:f>
      </x:c>
      <x:c r="E181" s="13"/>
      <x:c r="F181" s="13"/>
      <x:c r="G181" s="13"/>
      <x:c r="H181" s="77"/>
      <x:c r="I181" s="13"/>
      <x:c r="J181" s="13"/>
      <x:c r="K181" s="13"/>
      <x:c r="L181" s="13"/>
    </x:row>
    <x:row r="182">
      <x:c r="A182" s="13"/>
      <x:c r="B182" s="14"/>
      <x:c r="C182" s="13"/>
      <x:c r="D182" s="76" t="str">
        <x:f>IF(C182="","",IFERROR(VLOOKUP(C182,'Lists &amp; COA'!$E$47:$G$145,2,FALSE),"Vendor not found"))</x:f>
      </x:c>
      <x:c r="E182" s="13"/>
      <x:c r="F182" s="13"/>
      <x:c r="G182" s="13"/>
      <x:c r="H182" s="77"/>
      <x:c r="I182" s="13"/>
      <x:c r="J182" s="13"/>
      <x:c r="K182" s="13"/>
      <x:c r="L182" s="13"/>
    </x:row>
    <x:row r="183">
      <x:c r="A183" s="13"/>
      <x:c r="B183" s="14"/>
      <x:c r="C183" s="13"/>
      <x:c r="D183" s="76" t="str">
        <x:f>IF(C183="","",IFERROR(VLOOKUP(C183,'Lists &amp; COA'!$E$47:$G$145,2,FALSE),"Vendor not found"))</x:f>
      </x:c>
      <x:c r="E183" s="13"/>
      <x:c r="F183" s="13"/>
      <x:c r="G183" s="13"/>
      <x:c r="H183" s="77"/>
      <x:c r="I183" s="13"/>
      <x:c r="J183" s="13"/>
      <x:c r="K183" s="13"/>
      <x:c r="L183" s="13"/>
    </x:row>
    <x:row r="184">
      <x:c r="A184" s="13"/>
      <x:c r="B184" s="14"/>
      <x:c r="C184" s="13"/>
      <x:c r="D184" s="76" t="str">
        <x:f>IF(C184="","",IFERROR(VLOOKUP(C184,'Lists &amp; COA'!$E$47:$G$145,2,FALSE),"Vendor not found"))</x:f>
      </x:c>
      <x:c r="E184" s="13"/>
      <x:c r="F184" s="13"/>
      <x:c r="G184" s="13"/>
      <x:c r="H184" s="77"/>
      <x:c r="I184" s="13"/>
      <x:c r="J184" s="13"/>
      <x:c r="K184" s="13"/>
      <x:c r="L184" s="13"/>
    </x:row>
    <x:row r="185">
      <x:c r="A185" s="13"/>
      <x:c r="B185" s="14"/>
      <x:c r="C185" s="13"/>
      <x:c r="D185" s="76" t="str">
        <x:f>IF(C185="","",IFERROR(VLOOKUP(C185,'Lists &amp; COA'!$E$47:$G$145,2,FALSE),"Vendor not found"))</x:f>
      </x:c>
      <x:c r="E185" s="13"/>
      <x:c r="F185" s="13"/>
      <x:c r="G185" s="13"/>
      <x:c r="H185" s="77"/>
      <x:c r="I185" s="13"/>
      <x:c r="J185" s="13"/>
      <x:c r="K185" s="13"/>
      <x:c r="L185" s="13"/>
    </x:row>
    <x:row r="186">
      <x:c r="A186" s="13"/>
      <x:c r="B186" s="14"/>
      <x:c r="C186" s="13"/>
      <x:c r="D186" s="76" t="str">
        <x:f>IF(C186="","",IFERROR(VLOOKUP(C186,'Lists &amp; COA'!$E$47:$G$145,2,FALSE),"Vendor not found"))</x:f>
      </x:c>
      <x:c r="E186" s="13"/>
      <x:c r="F186" s="13"/>
      <x:c r="G186" s="13"/>
      <x:c r="H186" s="77"/>
      <x:c r="I186" s="13"/>
      <x:c r="J186" s="13"/>
      <x:c r="K186" s="13"/>
      <x:c r="L186" s="13"/>
    </x:row>
    <x:row r="187">
      <x:c r="A187" s="13"/>
      <x:c r="B187" s="14"/>
      <x:c r="C187" s="13"/>
      <x:c r="D187" s="76" t="str">
        <x:f>IF(C187="","",IFERROR(VLOOKUP(C187,'Lists &amp; COA'!$E$47:$G$145,2,FALSE),"Vendor not found"))</x:f>
      </x:c>
      <x:c r="E187" s="13"/>
      <x:c r="F187" s="13"/>
      <x:c r="G187" s="13"/>
      <x:c r="H187" s="77"/>
      <x:c r="I187" s="13"/>
      <x:c r="J187" s="13"/>
      <x:c r="K187" s="13"/>
      <x:c r="L187" s="13"/>
    </x:row>
    <x:row r="188">
      <x:c r="A188" s="13"/>
      <x:c r="B188" s="14"/>
      <x:c r="C188" s="13"/>
      <x:c r="D188" s="76" t="str">
        <x:f>IF(C188="","",IFERROR(VLOOKUP(C188,'Lists &amp; COA'!$E$47:$G$145,2,FALSE),"Vendor not found"))</x:f>
      </x:c>
      <x:c r="E188" s="13"/>
      <x:c r="F188" s="13"/>
      <x:c r="G188" s="13"/>
      <x:c r="H188" s="77"/>
      <x:c r="I188" s="13"/>
      <x:c r="J188" s="13"/>
      <x:c r="K188" s="13"/>
      <x:c r="L188" s="13"/>
    </x:row>
    <x:row r="189">
      <x:c r="A189" s="13"/>
      <x:c r="B189" s="14"/>
      <x:c r="C189" s="13"/>
      <x:c r="D189" s="76" t="str">
        <x:f>IF(C189="","",IFERROR(VLOOKUP(C189,'Lists &amp; COA'!$E$47:$G$145,2,FALSE),"Vendor not found"))</x:f>
      </x:c>
      <x:c r="E189" s="13"/>
      <x:c r="F189" s="13"/>
      <x:c r="G189" s="13"/>
      <x:c r="H189" s="77"/>
      <x:c r="I189" s="13"/>
      <x:c r="J189" s="13"/>
      <x:c r="K189" s="13"/>
      <x:c r="L189" s="13"/>
    </x:row>
    <x:row r="190">
      <x:c r="A190" s="13"/>
      <x:c r="B190" s="14"/>
      <x:c r="C190" s="13"/>
      <x:c r="D190" s="76" t="str">
        <x:f>IF(C190="","",IFERROR(VLOOKUP(C190,'Lists &amp; COA'!$E$47:$G$145,2,FALSE),"Vendor not found"))</x:f>
      </x:c>
      <x:c r="E190" s="13"/>
      <x:c r="F190" s="13"/>
      <x:c r="G190" s="13"/>
      <x:c r="H190" s="77"/>
      <x:c r="I190" s="13"/>
      <x:c r="J190" s="13"/>
      <x:c r="K190" s="13"/>
      <x:c r="L190" s="13"/>
    </x:row>
    <x:row r="191">
      <x:c r="A191" s="13"/>
      <x:c r="B191" s="14"/>
      <x:c r="C191" s="13"/>
      <x:c r="D191" s="76" t="str">
        <x:f>IF(C191="","",IFERROR(VLOOKUP(C191,'Lists &amp; COA'!$E$47:$G$145,2,FALSE),"Vendor not found"))</x:f>
      </x:c>
      <x:c r="E191" s="13"/>
      <x:c r="F191" s="13"/>
      <x:c r="G191" s="13"/>
      <x:c r="H191" s="77"/>
      <x:c r="I191" s="13"/>
      <x:c r="J191" s="13"/>
      <x:c r="K191" s="13"/>
      <x:c r="L191" s="13"/>
    </x:row>
    <x:row r="192">
      <x:c r="A192" s="13"/>
      <x:c r="B192" s="14"/>
      <x:c r="C192" s="13"/>
      <x:c r="D192" s="76" t="str">
        <x:f>IF(C192="","",IFERROR(VLOOKUP(C192,'Lists &amp; COA'!$E$47:$G$145,2,FALSE),"Vendor not found"))</x:f>
      </x:c>
      <x:c r="E192" s="13"/>
      <x:c r="F192" s="13"/>
      <x:c r="G192" s="13"/>
      <x:c r="H192" s="77"/>
      <x:c r="I192" s="13"/>
      <x:c r="J192" s="13"/>
      <x:c r="K192" s="13"/>
      <x:c r="L192" s="13"/>
    </x:row>
    <x:row r="193">
      <x:c r="A193" s="13"/>
      <x:c r="B193" s="14"/>
      <x:c r="C193" s="13"/>
      <x:c r="D193" s="76" t="str">
        <x:f>IF(C193="","",IFERROR(VLOOKUP(C193,'Lists &amp; COA'!$E$47:$G$145,2,FALSE),"Vendor not found"))</x:f>
      </x:c>
      <x:c r="E193" s="13"/>
      <x:c r="F193" s="13"/>
      <x:c r="G193" s="13"/>
      <x:c r="H193" s="77"/>
      <x:c r="I193" s="13"/>
      <x:c r="J193" s="13"/>
      <x:c r="K193" s="13"/>
      <x:c r="L193" s="13"/>
    </x:row>
    <x:row r="194">
      <x:c r="A194" s="13"/>
      <x:c r="B194" s="14"/>
      <x:c r="C194" s="13"/>
      <x:c r="D194" s="76" t="str">
        <x:f>IF(C194="","",IFERROR(VLOOKUP(C194,'Lists &amp; COA'!$E$47:$G$145,2,FALSE),"Vendor not found"))</x:f>
      </x:c>
      <x:c r="E194" s="13"/>
      <x:c r="F194" s="13"/>
      <x:c r="G194" s="13"/>
      <x:c r="H194" s="77"/>
      <x:c r="I194" s="13"/>
      <x:c r="J194" s="13"/>
      <x:c r="K194" s="13"/>
      <x:c r="L194" s="13"/>
    </x:row>
    <x:row r="195">
      <x:c r="A195" s="13"/>
      <x:c r="B195" s="14"/>
      <x:c r="C195" s="13"/>
      <x:c r="D195" s="76" t="str">
        <x:f>IF(C195="","",IFERROR(VLOOKUP(C195,'Lists &amp; COA'!$E$47:$G$145,2,FALSE),"Vendor not found"))</x:f>
      </x:c>
      <x:c r="E195" s="13"/>
      <x:c r="F195" s="13"/>
      <x:c r="G195" s="13"/>
      <x:c r="H195" s="77"/>
      <x:c r="I195" s="13"/>
      <x:c r="J195" s="13"/>
      <x:c r="K195" s="13"/>
      <x:c r="L195" s="13"/>
    </x:row>
    <x:row r="196">
      <x:c r="A196" s="13"/>
      <x:c r="B196" s="14"/>
      <x:c r="C196" s="13"/>
      <x:c r="D196" s="76" t="str">
        <x:f>IF(C196="","",IFERROR(VLOOKUP(C196,'Lists &amp; COA'!$E$47:$G$145,2,FALSE),"Vendor not found"))</x:f>
      </x:c>
      <x:c r="E196" s="13"/>
      <x:c r="F196" s="13"/>
      <x:c r="G196" s="13"/>
      <x:c r="H196" s="77"/>
      <x:c r="I196" s="13"/>
      <x:c r="J196" s="13"/>
      <x:c r="K196" s="13"/>
      <x:c r="L196" s="13"/>
    </x:row>
    <x:row r="197">
      <x:c r="A197" s="13"/>
      <x:c r="B197" s="14"/>
      <x:c r="C197" s="13"/>
      <x:c r="D197" s="76" t="str">
        <x:f>IF(C197="","",IFERROR(VLOOKUP(C197,'Lists &amp; COA'!$E$47:$G$145,2,FALSE),"Vendor not found"))</x:f>
      </x:c>
      <x:c r="E197" s="13"/>
      <x:c r="F197" s="13"/>
      <x:c r="G197" s="13"/>
      <x:c r="H197" s="77"/>
      <x:c r="I197" s="13"/>
      <x:c r="J197" s="13"/>
      <x:c r="K197" s="13"/>
      <x:c r="L197" s="13"/>
    </x:row>
    <x:row r="198">
      <x:c r="A198" s="13"/>
      <x:c r="B198" s="14"/>
      <x:c r="C198" s="13"/>
      <x:c r="D198" s="76" t="str">
        <x:f>IF(C198="","",IFERROR(VLOOKUP(C198,'Lists &amp; COA'!$E$47:$G$145,2,FALSE),"Vendor not found"))</x:f>
      </x:c>
      <x:c r="E198" s="13"/>
      <x:c r="F198" s="13"/>
      <x:c r="G198" s="13"/>
      <x:c r="H198" s="77"/>
      <x:c r="I198" s="13"/>
      <x:c r="J198" s="13"/>
      <x:c r="K198" s="13"/>
      <x:c r="L198" s="13"/>
    </x:row>
    <x:row r="199">
      <x:c r="A199" s="13"/>
      <x:c r="B199" s="14"/>
      <x:c r="C199" s="13"/>
      <x:c r="D199" s="76" t="str">
        <x:f>IF(C199="","",IFERROR(VLOOKUP(C199,'Lists &amp; COA'!$E$47:$G$145,2,FALSE),"Vendor not found"))</x:f>
      </x:c>
      <x:c r="E199" s="13"/>
      <x:c r="F199" s="13"/>
      <x:c r="G199" s="13"/>
      <x:c r="H199" s="77"/>
      <x:c r="I199" s="13"/>
      <x:c r="J199" s="13"/>
      <x:c r="K199" s="13"/>
      <x:c r="L199" s="13"/>
    </x:row>
    <x:row r="200">
      <x:c r="A200" s="13"/>
      <x:c r="B200" s="14"/>
      <x:c r="C200" s="13"/>
      <x:c r="D200" s="76" t="str">
        <x:f>IF(C200="","",IFERROR(VLOOKUP(C200,'Lists &amp; COA'!$E$47:$G$145,2,FALSE),"Vendor not found"))</x:f>
      </x:c>
      <x:c r="E200" s="13"/>
      <x:c r="F200" s="13"/>
      <x:c r="G200" s="13"/>
      <x:c r="H200" s="77"/>
      <x:c r="I200" s="13"/>
      <x:c r="J200" s="13"/>
      <x:c r="K200" s="13"/>
      <x:c r="L200" s="13"/>
    </x:row>
    <x:row r="201">
      <x:c r="A201" s="13"/>
      <x:c r="B201" s="14"/>
      <x:c r="C201" s="13"/>
      <x:c r="D201" s="76" t="str">
        <x:f>IF(C201="","",IFERROR(VLOOKUP(C201,'Lists &amp; COA'!$E$47:$G$145,2,FALSE),"Vendor not found"))</x:f>
      </x:c>
      <x:c r="E201" s="13"/>
      <x:c r="F201" s="13"/>
      <x:c r="G201" s="13"/>
      <x:c r="H201" s="77"/>
      <x:c r="I201" s="13"/>
      <x:c r="J201" s="13"/>
      <x:c r="K201" s="13"/>
      <x:c r="L201" s="13"/>
    </x:row>
    <x:row r="202">
      <x:c r="A202" s="13"/>
      <x:c r="B202" s="14"/>
      <x:c r="C202" s="13"/>
      <x:c r="D202" s="76" t="str">
        <x:f>IF(C202="","",IFERROR(VLOOKUP(C202,'Lists &amp; COA'!$E$47:$G$145,2,FALSE),"Vendor not found"))</x:f>
      </x:c>
      <x:c r="E202" s="13"/>
      <x:c r="F202" s="13"/>
      <x:c r="G202" s="13"/>
      <x:c r="H202" s="77"/>
      <x:c r="I202" s="13"/>
      <x:c r="J202" s="13"/>
      <x:c r="K202" s="13"/>
      <x:c r="L202" s="13"/>
    </x:row>
    <x:row r="203">
      <x:c r="A203" s="13"/>
      <x:c r="B203" s="14"/>
      <x:c r="C203" s="13"/>
      <x:c r="D203" s="76" t="str">
        <x:f>IF(C203="","",IFERROR(VLOOKUP(C203,'Lists &amp; COA'!$E$47:$G$145,2,FALSE),"Vendor not found"))</x:f>
      </x:c>
      <x:c r="E203" s="13"/>
      <x:c r="F203" s="13"/>
      <x:c r="G203" s="13"/>
      <x:c r="H203" s="77"/>
      <x:c r="I203" s="13"/>
      <x:c r="J203" s="13"/>
      <x:c r="K203" s="13"/>
      <x:c r="L203" s="13"/>
    </x:row>
    <x:row r="204">
      <x:c r="A204" s="13"/>
      <x:c r="B204" s="14"/>
      <x:c r="C204" s="13"/>
      <x:c r="D204" s="76" t="str">
        <x:f>IF(C204="","",IFERROR(VLOOKUP(C204,'Lists &amp; COA'!$E$47:$G$145,2,FALSE),"Vendor not found"))</x:f>
      </x:c>
      <x:c r="E204" s="13"/>
      <x:c r="F204" s="13"/>
      <x:c r="G204" s="13"/>
      <x:c r="H204" s="77"/>
      <x:c r="I204" s="13"/>
      <x:c r="J204" s="13"/>
      <x:c r="K204" s="13"/>
      <x:c r="L204" s="13"/>
    </x:row>
    <x:row r="205">
      <x:c r="A205" s="13"/>
      <x:c r="B205" s="14"/>
      <x:c r="C205" s="13"/>
      <x:c r="D205" s="76" t="str">
        <x:f>IF(C205="","",IFERROR(VLOOKUP(C205,'Lists &amp; COA'!$E$47:$G$145,2,FALSE),"Vendor not found"))</x:f>
      </x:c>
      <x:c r="E205" s="13"/>
      <x:c r="F205" s="13"/>
      <x:c r="G205" s="13"/>
      <x:c r="H205" s="77"/>
      <x:c r="I205" s="13"/>
      <x:c r="J205" s="13"/>
      <x:c r="K205" s="13"/>
      <x:c r="L205" s="13"/>
    </x:row>
    <x:row r="206">
      <x:c r="A206" s="13"/>
      <x:c r="B206" s="14"/>
      <x:c r="C206" s="13"/>
      <x:c r="D206" s="76" t="str">
        <x:f>IF(C206="","",IFERROR(VLOOKUP(C206,'Lists &amp; COA'!$E$47:$G$145,2,FALSE),"Vendor not found"))</x:f>
      </x:c>
      <x:c r="E206" s="13"/>
      <x:c r="F206" s="13"/>
      <x:c r="G206" s="13"/>
      <x:c r="H206" s="77"/>
      <x:c r="I206" s="13"/>
      <x:c r="J206" s="13"/>
      <x:c r="K206" s="13"/>
      <x:c r="L206" s="13"/>
    </x:row>
    <x:row r="207">
      <x:c r="A207" s="13"/>
      <x:c r="B207" s="14"/>
      <x:c r="C207" s="13"/>
      <x:c r="D207" s="76" t="str">
        <x:f>IF(C207="","",IFERROR(VLOOKUP(C207,'Lists &amp; COA'!$E$47:$G$145,2,FALSE),"Vendor not found"))</x:f>
      </x:c>
      <x:c r="E207" s="13"/>
      <x:c r="F207" s="13"/>
      <x:c r="G207" s="13"/>
      <x:c r="H207" s="77"/>
      <x:c r="I207" s="13"/>
      <x:c r="J207" s="13"/>
      <x:c r="K207" s="13"/>
      <x:c r="L207" s="13"/>
    </x:row>
    <x:row r="208">
      <x:c r="A208" s="13"/>
      <x:c r="B208" s="14"/>
      <x:c r="C208" s="13"/>
      <x:c r="D208" s="76" t="str">
        <x:f>IF(C208="","",IFERROR(VLOOKUP(C208,'Lists &amp; COA'!$E$47:$G$145,2,FALSE),"Vendor not found"))</x:f>
      </x:c>
      <x:c r="E208" s="13"/>
      <x:c r="F208" s="13"/>
      <x:c r="G208" s="13"/>
      <x:c r="H208" s="77"/>
      <x:c r="I208" s="13"/>
      <x:c r="J208" s="13"/>
      <x:c r="K208" s="13"/>
      <x:c r="L208" s="13"/>
    </x:row>
    <x:row r="209">
      <x:c r="A209" s="13"/>
      <x:c r="B209" s="14"/>
      <x:c r="C209" s="13"/>
      <x:c r="D209" s="76" t="str">
        <x:f>IF(C209="","",IFERROR(VLOOKUP(C209,'Lists &amp; COA'!$E$47:$G$145,2,FALSE),"Vendor not found"))</x:f>
      </x:c>
      <x:c r="E209" s="13"/>
      <x:c r="F209" s="13"/>
      <x:c r="G209" s="13"/>
      <x:c r="H209" s="77"/>
      <x:c r="I209" s="13"/>
      <x:c r="J209" s="13"/>
      <x:c r="K209" s="13"/>
      <x:c r="L209" s="13"/>
    </x:row>
    <x:row r="210">
      <x:c r="A210" s="13"/>
      <x:c r="B210" s="14"/>
      <x:c r="C210" s="13"/>
      <x:c r="D210" s="76" t="str">
        <x:f>IF(C210="","",IFERROR(VLOOKUP(C210,'Lists &amp; COA'!$E$47:$G$145,2,FALSE),"Vendor not found"))</x:f>
      </x:c>
      <x:c r="E210" s="13"/>
      <x:c r="F210" s="13"/>
      <x:c r="G210" s="13"/>
      <x:c r="H210" s="77"/>
      <x:c r="I210" s="13"/>
      <x:c r="J210" s="13"/>
      <x:c r="K210" s="13"/>
      <x:c r="L210" s="13"/>
    </x:row>
    <x:row r="211">
      <x:c r="A211" s="13"/>
      <x:c r="B211" s="14"/>
      <x:c r="C211" s="13"/>
      <x:c r="D211" s="76" t="str">
        <x:f>IF(C211="","",IFERROR(VLOOKUP(C211,'Lists &amp; COA'!$E$47:$G$145,2,FALSE),"Vendor not found"))</x:f>
      </x:c>
      <x:c r="E211" s="13"/>
      <x:c r="F211" s="13"/>
      <x:c r="G211" s="13"/>
      <x:c r="H211" s="77"/>
      <x:c r="I211" s="13"/>
      <x:c r="J211" s="13"/>
      <x:c r="K211" s="13"/>
      <x:c r="L211" s="13"/>
    </x:row>
    <x:row r="212">
      <x:c r="A212" s="13"/>
      <x:c r="B212" s="14"/>
      <x:c r="C212" s="13"/>
      <x:c r="D212" s="76" t="str">
        <x:f>IF(C212="","",IFERROR(VLOOKUP(C212,'Lists &amp; COA'!$E$47:$G$145,2,FALSE),"Vendor not found"))</x:f>
      </x:c>
      <x:c r="E212" s="13"/>
      <x:c r="F212" s="13"/>
      <x:c r="G212" s="13"/>
      <x:c r="H212" s="77"/>
      <x:c r="I212" s="13"/>
      <x:c r="J212" s="13"/>
      <x:c r="K212" s="13"/>
      <x:c r="L212" s="13"/>
    </x:row>
    <x:row r="213">
      <x:c r="A213" s="13"/>
      <x:c r="B213" s="14"/>
      <x:c r="C213" s="13"/>
      <x:c r="D213" s="76" t="str">
        <x:f>IF(C213="","",IFERROR(VLOOKUP(C213,'Lists &amp; COA'!$E$47:$G$145,2,FALSE),"Vendor not found"))</x:f>
      </x:c>
      <x:c r="E213" s="13"/>
      <x:c r="F213" s="13"/>
      <x:c r="G213" s="13"/>
      <x:c r="H213" s="77"/>
      <x:c r="I213" s="13"/>
      <x:c r="J213" s="13"/>
      <x:c r="K213" s="13"/>
      <x:c r="L213" s="13"/>
    </x:row>
    <x:row r="214">
      <x:c r="A214" s="13"/>
      <x:c r="B214" s="14"/>
      <x:c r="C214" s="13"/>
      <x:c r="D214" s="76" t="str">
        <x:f>IF(C214="","",IFERROR(VLOOKUP(C214,'Lists &amp; COA'!$E$47:$G$145,2,FALSE),"Vendor not found"))</x:f>
      </x:c>
      <x:c r="E214" s="13"/>
      <x:c r="F214" s="13"/>
      <x:c r="G214" s="13"/>
      <x:c r="H214" s="77"/>
      <x:c r="I214" s="13"/>
      <x:c r="J214" s="13"/>
      <x:c r="K214" s="13"/>
      <x:c r="L214" s="13"/>
    </x:row>
    <x:row r="215">
      <x:c r="A215" s="13"/>
      <x:c r="B215" s="14"/>
      <x:c r="C215" s="13"/>
      <x:c r="D215" s="76" t="str">
        <x:f>IF(C215="","",IFERROR(VLOOKUP(C215,'Lists &amp; COA'!$E$47:$G$145,2,FALSE),"Vendor not found"))</x:f>
      </x:c>
      <x:c r="E215" s="13"/>
      <x:c r="F215" s="13"/>
      <x:c r="G215" s="13"/>
      <x:c r="H215" s="77"/>
      <x:c r="I215" s="13"/>
      <x:c r="J215" s="13"/>
      <x:c r="K215" s="13"/>
      <x:c r="L215" s="13"/>
    </x:row>
    <x:row r="216">
      <x:c r="A216" s="13"/>
      <x:c r="B216" s="14"/>
      <x:c r="C216" s="13"/>
      <x:c r="D216" s="76" t="str">
        <x:f>IF(C216="","",IFERROR(VLOOKUP(C216,'Lists &amp; COA'!$E$47:$G$145,2,FALSE),"Vendor not found"))</x:f>
      </x:c>
      <x:c r="E216" s="13"/>
      <x:c r="F216" s="13"/>
      <x:c r="G216" s="13"/>
      <x:c r="H216" s="77"/>
      <x:c r="I216" s="13"/>
      <x:c r="J216" s="13"/>
      <x:c r="K216" s="13"/>
      <x:c r="L216" s="13"/>
    </x:row>
    <x:row r="217">
      <x:c r="A217" s="13"/>
      <x:c r="B217" s="14"/>
      <x:c r="C217" s="13"/>
      <x:c r="D217" s="76" t="str">
        <x:f>IF(C217="","",IFERROR(VLOOKUP(C217,'Lists &amp; COA'!$E$47:$G$145,2,FALSE),"Vendor not found"))</x:f>
      </x:c>
      <x:c r="E217" s="13"/>
      <x:c r="F217" s="13"/>
      <x:c r="G217" s="13"/>
      <x:c r="H217" s="77"/>
      <x:c r="I217" s="13"/>
      <x:c r="J217" s="13"/>
      <x:c r="K217" s="13"/>
      <x:c r="L217" s="13"/>
    </x:row>
    <x:row r="218">
      <x:c r="A218" s="13"/>
      <x:c r="B218" s="14"/>
      <x:c r="C218" s="13"/>
      <x:c r="D218" s="76" t="str">
        <x:f>IF(C218="","",IFERROR(VLOOKUP(C218,'Lists &amp; COA'!$E$47:$G$145,2,FALSE),"Vendor not found"))</x:f>
      </x:c>
      <x:c r="E218" s="13"/>
      <x:c r="F218" s="13"/>
      <x:c r="G218" s="13"/>
      <x:c r="H218" s="77"/>
      <x:c r="I218" s="13"/>
      <x:c r="J218" s="13"/>
      <x:c r="K218" s="13"/>
      <x:c r="L218" s="13"/>
    </x:row>
    <x:row r="219">
      <x:c r="A219" s="13"/>
      <x:c r="B219" s="14"/>
      <x:c r="C219" s="13"/>
      <x:c r="D219" s="76" t="str">
        <x:f>IF(C219="","",IFERROR(VLOOKUP(C219,'Lists &amp; COA'!$E$47:$G$145,2,FALSE),"Vendor not found"))</x:f>
      </x:c>
      <x:c r="E219" s="13"/>
      <x:c r="F219" s="13"/>
      <x:c r="G219" s="13"/>
      <x:c r="H219" s="77"/>
      <x:c r="I219" s="13"/>
      <x:c r="J219" s="13"/>
      <x:c r="K219" s="13"/>
      <x:c r="L219" s="13"/>
    </x:row>
    <x:row r="220">
      <x:c r="A220" s="13"/>
      <x:c r="B220" s="14"/>
      <x:c r="C220" s="13"/>
      <x:c r="D220" s="76" t="str">
        <x:f>IF(C220="","",IFERROR(VLOOKUP(C220,'Lists &amp; COA'!$E$47:$G$145,2,FALSE),"Vendor not found"))</x:f>
      </x:c>
      <x:c r="E220" s="13"/>
      <x:c r="F220" s="13"/>
      <x:c r="G220" s="13"/>
      <x:c r="H220" s="77"/>
      <x:c r="I220" s="13"/>
      <x:c r="J220" s="13"/>
      <x:c r="K220" s="13"/>
      <x:c r="L220" s="13"/>
    </x:row>
    <x:row r="221">
      <x:c r="A221" s="13"/>
      <x:c r="B221" s="14"/>
      <x:c r="C221" s="13"/>
      <x:c r="D221" s="76" t="str">
        <x:f>IF(C221="","",IFERROR(VLOOKUP(C221,'Lists &amp; COA'!$E$47:$G$145,2,FALSE),"Vendor not found"))</x:f>
      </x:c>
      <x:c r="E221" s="13"/>
      <x:c r="F221" s="13"/>
      <x:c r="G221" s="13"/>
      <x:c r="H221" s="77"/>
      <x:c r="I221" s="13"/>
      <x:c r="J221" s="13"/>
      <x:c r="K221" s="13"/>
      <x:c r="L221" s="13"/>
    </x:row>
    <x:row r="222">
      <x:c r="A222" s="13"/>
      <x:c r="B222" s="14"/>
      <x:c r="C222" s="13"/>
      <x:c r="D222" s="76" t="str">
        <x:f>IF(C222="","",IFERROR(VLOOKUP(C222,'Lists &amp; COA'!$E$47:$G$145,2,FALSE),"Vendor not found"))</x:f>
      </x:c>
      <x:c r="E222" s="13"/>
      <x:c r="F222" s="13"/>
      <x:c r="G222" s="13"/>
      <x:c r="H222" s="77"/>
      <x:c r="I222" s="13"/>
      <x:c r="J222" s="13"/>
      <x:c r="K222" s="13"/>
      <x:c r="L222" s="13"/>
    </x:row>
    <x:row r="223">
      <x:c r="A223" s="13"/>
      <x:c r="B223" s="14"/>
      <x:c r="C223" s="13"/>
      <x:c r="D223" s="76" t="str">
        <x:f>IF(C223="","",IFERROR(VLOOKUP(C223,'Lists &amp; COA'!$E$47:$G$145,2,FALSE),"Vendor not found"))</x:f>
      </x:c>
      <x:c r="E223" s="13"/>
      <x:c r="F223" s="13"/>
      <x:c r="G223" s="13"/>
      <x:c r="H223" s="77"/>
      <x:c r="I223" s="13"/>
      <x:c r="J223" s="13"/>
      <x:c r="K223" s="13"/>
      <x:c r="L223" s="13"/>
    </x:row>
    <x:row r="224">
      <x:c r="A224" s="13"/>
      <x:c r="B224" s="14"/>
      <x:c r="C224" s="13"/>
      <x:c r="D224" s="76" t="str">
        <x:f>IF(C224="","",IFERROR(VLOOKUP(C224,'Lists &amp; COA'!$E$47:$G$145,2,FALSE),"Vendor not found"))</x:f>
      </x:c>
      <x:c r="E224" s="13"/>
      <x:c r="F224" s="13"/>
      <x:c r="G224" s="13"/>
      <x:c r="H224" s="77"/>
      <x:c r="I224" s="13"/>
      <x:c r="J224" s="13"/>
      <x:c r="K224" s="13"/>
      <x:c r="L224" s="13"/>
    </x:row>
    <x:row r="225">
      <x:c r="A225" s="13"/>
      <x:c r="B225" s="14"/>
      <x:c r="C225" s="13"/>
      <x:c r="D225" s="76" t="str">
        <x:f>IF(C225="","",IFERROR(VLOOKUP(C225,'Lists &amp; COA'!$E$47:$G$145,2,FALSE),"Vendor not found"))</x:f>
      </x:c>
      <x:c r="E225" s="13"/>
      <x:c r="F225" s="13"/>
      <x:c r="G225" s="13"/>
      <x:c r="H225" s="77"/>
      <x:c r="I225" s="13"/>
      <x:c r="J225" s="13"/>
      <x:c r="K225" s="13"/>
      <x:c r="L225" s="13"/>
    </x:row>
    <x:row r="226">
      <x:c r="A226" s="13"/>
      <x:c r="B226" s="14"/>
      <x:c r="C226" s="13"/>
      <x:c r="D226" s="76" t="str">
        <x:f>IF(C226="","",IFERROR(VLOOKUP(C226,'Lists &amp; COA'!$E$47:$G$145,2,FALSE),"Vendor not found"))</x:f>
      </x:c>
      <x:c r="E226" s="13"/>
      <x:c r="F226" s="13"/>
      <x:c r="G226" s="13"/>
      <x:c r="H226" s="77"/>
      <x:c r="I226" s="13"/>
      <x:c r="J226" s="13"/>
      <x:c r="K226" s="13"/>
      <x:c r="L226" s="13"/>
    </x:row>
    <x:row r="227">
      <x:c r="A227" s="13"/>
      <x:c r="B227" s="14"/>
      <x:c r="C227" s="13"/>
      <x:c r="D227" s="76" t="str">
        <x:f>IF(C227="","",IFERROR(VLOOKUP(C227,'Lists &amp; COA'!$E$47:$G$145,2,FALSE),"Vendor not found"))</x:f>
      </x:c>
      <x:c r="E227" s="13"/>
      <x:c r="F227" s="13"/>
      <x:c r="G227" s="13"/>
      <x:c r="H227" s="77"/>
      <x:c r="I227" s="13"/>
      <x:c r="J227" s="13"/>
      <x:c r="K227" s="13"/>
      <x:c r="L227" s="13"/>
    </x:row>
    <x:row r="228">
      <x:c r="A228" s="13"/>
      <x:c r="B228" s="14"/>
      <x:c r="C228" s="13"/>
      <x:c r="D228" s="76" t="str">
        <x:f>IF(C228="","",IFERROR(VLOOKUP(C228,'Lists &amp; COA'!$E$47:$G$145,2,FALSE),"Vendor not found"))</x:f>
      </x:c>
      <x:c r="E228" s="13"/>
      <x:c r="F228" s="13"/>
      <x:c r="G228" s="13"/>
      <x:c r="H228" s="77"/>
      <x:c r="I228" s="13"/>
      <x:c r="J228" s="13"/>
      <x:c r="K228" s="13"/>
      <x:c r="L228" s="13"/>
    </x:row>
    <x:row r="229">
      <x:c r="A229" s="13"/>
      <x:c r="B229" s="14"/>
      <x:c r="C229" s="13"/>
      <x:c r="D229" s="76" t="str">
        <x:f>IF(C229="","",IFERROR(VLOOKUP(C229,'Lists &amp; COA'!$E$47:$G$145,2,FALSE),"Vendor not found"))</x:f>
      </x:c>
      <x:c r="E229" s="13"/>
      <x:c r="F229" s="13"/>
      <x:c r="G229" s="13"/>
      <x:c r="H229" s="77"/>
      <x:c r="I229" s="13"/>
      <x:c r="J229" s="13"/>
      <x:c r="K229" s="13"/>
      <x:c r="L229" s="13"/>
    </x:row>
    <x:row r="230">
      <x:c r="A230" s="13"/>
      <x:c r="B230" s="14"/>
      <x:c r="C230" s="13"/>
      <x:c r="D230" s="76" t="str">
        <x:f>IF(C230="","",IFERROR(VLOOKUP(C230,'Lists &amp; COA'!$E$47:$G$145,2,FALSE),"Vendor not found"))</x:f>
      </x:c>
      <x:c r="E230" s="13"/>
      <x:c r="F230" s="13"/>
      <x:c r="G230" s="13"/>
      <x:c r="H230" s="77"/>
      <x:c r="I230" s="13"/>
      <x:c r="J230" s="13"/>
      <x:c r="K230" s="13"/>
      <x:c r="L230" s="13"/>
    </x:row>
    <x:row r="231">
      <x:c r="A231" s="13"/>
      <x:c r="B231" s="14"/>
      <x:c r="C231" s="13"/>
      <x:c r="D231" s="76" t="str">
        <x:f>IF(C231="","",IFERROR(VLOOKUP(C231,'Lists &amp; COA'!$E$47:$G$145,2,FALSE),"Vendor not found"))</x:f>
      </x:c>
      <x:c r="E231" s="13"/>
      <x:c r="F231" s="13"/>
      <x:c r="G231" s="13"/>
      <x:c r="H231" s="77"/>
      <x:c r="I231" s="13"/>
      <x:c r="J231" s="13"/>
      <x:c r="K231" s="13"/>
      <x:c r="L231" s="13"/>
    </x:row>
    <x:row r="232">
      <x:c r="A232" s="13"/>
      <x:c r="B232" s="14"/>
      <x:c r="C232" s="13"/>
      <x:c r="D232" s="76" t="str">
        <x:f>IF(C232="","",IFERROR(VLOOKUP(C232,'Lists &amp; COA'!$E$47:$G$145,2,FALSE),"Vendor not found"))</x:f>
      </x:c>
      <x:c r="E232" s="13"/>
      <x:c r="F232" s="13"/>
      <x:c r="G232" s="13"/>
      <x:c r="H232" s="77"/>
      <x:c r="I232" s="13"/>
      <x:c r="J232" s="13"/>
      <x:c r="K232" s="13"/>
      <x:c r="L232" s="13"/>
    </x:row>
    <x:row r="233">
      <x:c r="A233" s="13"/>
      <x:c r="B233" s="14"/>
      <x:c r="C233" s="13"/>
      <x:c r="D233" s="76" t="str">
        <x:f>IF(C233="","",IFERROR(VLOOKUP(C233,'Lists &amp; COA'!$E$47:$G$145,2,FALSE),"Vendor not found"))</x:f>
      </x:c>
      <x:c r="E233" s="13"/>
      <x:c r="F233" s="13"/>
      <x:c r="G233" s="13"/>
      <x:c r="H233" s="77"/>
      <x:c r="I233" s="13"/>
      <x:c r="J233" s="13"/>
      <x:c r="K233" s="13"/>
      <x:c r="L233" s="13"/>
    </x:row>
    <x:row r="234">
      <x:c r="A234" s="13"/>
      <x:c r="B234" s="14"/>
      <x:c r="C234" s="13"/>
      <x:c r="D234" s="76" t="str">
        <x:f>IF(C234="","",IFERROR(VLOOKUP(C234,'Lists &amp; COA'!$E$47:$G$145,2,FALSE),"Vendor not found"))</x:f>
      </x:c>
      <x:c r="E234" s="13"/>
      <x:c r="F234" s="13"/>
      <x:c r="G234" s="13"/>
      <x:c r="H234" s="77"/>
      <x:c r="I234" s="13"/>
      <x:c r="J234" s="13"/>
      <x:c r="K234" s="13"/>
      <x:c r="L234" s="13"/>
    </x:row>
    <x:row r="235">
      <x:c r="A235" s="13"/>
      <x:c r="B235" s="14"/>
      <x:c r="C235" s="13"/>
      <x:c r="D235" s="76" t="str">
        <x:f>IF(C235="","",IFERROR(VLOOKUP(C235,'Lists &amp; COA'!$E$47:$G$145,2,FALSE),"Vendor not found"))</x:f>
      </x:c>
      <x:c r="E235" s="13"/>
      <x:c r="F235" s="13"/>
      <x:c r="G235" s="13"/>
      <x:c r="H235" s="77"/>
      <x:c r="I235" s="13"/>
      <x:c r="J235" s="13"/>
      <x:c r="K235" s="13"/>
      <x:c r="L235" s="13"/>
    </x:row>
    <x:row r="236">
      <x:c r="A236" s="13"/>
      <x:c r="B236" s="14"/>
      <x:c r="C236" s="13"/>
      <x:c r="D236" s="76" t="str">
        <x:f>IF(C236="","",IFERROR(VLOOKUP(C236,'Lists &amp; COA'!$E$47:$G$145,2,FALSE),"Vendor not found"))</x:f>
      </x:c>
      <x:c r="E236" s="13"/>
      <x:c r="F236" s="13"/>
      <x:c r="G236" s="13"/>
      <x:c r="H236" s="77"/>
      <x:c r="I236" s="13"/>
      <x:c r="J236" s="13"/>
      <x:c r="K236" s="13"/>
      <x:c r="L236" s="13"/>
    </x:row>
    <x:row r="237">
      <x:c r="A237" s="13"/>
      <x:c r="B237" s="14"/>
      <x:c r="C237" s="13"/>
      <x:c r="D237" s="76" t="str">
        <x:f>IF(C237="","",IFERROR(VLOOKUP(C237,'Lists &amp; COA'!$E$47:$G$145,2,FALSE),"Vendor not found"))</x:f>
      </x:c>
      <x:c r="E237" s="13"/>
      <x:c r="F237" s="13"/>
      <x:c r="G237" s="13"/>
      <x:c r="H237" s="77"/>
      <x:c r="I237" s="13"/>
      <x:c r="J237" s="13"/>
      <x:c r="K237" s="13"/>
      <x:c r="L237" s="13"/>
    </x:row>
    <x:row r="238">
      <x:c r="A238" s="13"/>
      <x:c r="B238" s="14"/>
      <x:c r="C238" s="13"/>
      <x:c r="D238" s="76" t="str">
        <x:f>IF(C238="","",IFERROR(VLOOKUP(C238,'Lists &amp; COA'!$E$47:$G$145,2,FALSE),"Vendor not found"))</x:f>
      </x:c>
      <x:c r="E238" s="13"/>
      <x:c r="F238" s="13"/>
      <x:c r="G238" s="13"/>
      <x:c r="H238" s="77"/>
      <x:c r="I238" s="13"/>
      <x:c r="J238" s="13"/>
      <x:c r="K238" s="13"/>
      <x:c r="L238" s="13"/>
    </x:row>
    <x:row r="239">
      <x:c r="A239" s="13"/>
      <x:c r="B239" s="14"/>
      <x:c r="C239" s="13"/>
      <x:c r="D239" s="76" t="str">
        <x:f>IF(C239="","",IFERROR(VLOOKUP(C239,'Lists &amp; COA'!$E$47:$G$145,2,FALSE),"Vendor not found"))</x:f>
      </x:c>
      <x:c r="E239" s="13"/>
      <x:c r="F239" s="13"/>
      <x:c r="G239" s="13"/>
      <x:c r="H239" s="77"/>
      <x:c r="I239" s="13"/>
      <x:c r="J239" s="13"/>
      <x:c r="K239" s="13"/>
      <x:c r="L239" s="13"/>
    </x:row>
    <x:row r="240">
      <x:c r="A240" s="13"/>
      <x:c r="B240" s="14"/>
      <x:c r="C240" s="13"/>
      <x:c r="D240" s="76" t="str">
        <x:f>IF(C240="","",IFERROR(VLOOKUP(C240,'Lists &amp; COA'!$E$47:$G$145,2,FALSE),"Vendor not found"))</x:f>
      </x:c>
      <x:c r="E240" s="13"/>
      <x:c r="F240" s="13"/>
      <x:c r="G240" s="13"/>
      <x:c r="H240" s="77"/>
      <x:c r="I240" s="13"/>
      <x:c r="J240" s="13"/>
      <x:c r="K240" s="13"/>
      <x:c r="L240" s="13"/>
    </x:row>
    <x:row r="241">
      <x:c r="A241" s="13"/>
      <x:c r="B241" s="14"/>
      <x:c r="C241" s="13"/>
      <x:c r="D241" s="76" t="str">
        <x:f>IF(C241="","",IFERROR(VLOOKUP(C241,'Lists &amp; COA'!$E$47:$G$145,2,FALSE),"Vendor not found"))</x:f>
      </x:c>
      <x:c r="E241" s="13"/>
      <x:c r="F241" s="13"/>
      <x:c r="G241" s="13"/>
      <x:c r="H241" s="77"/>
      <x:c r="I241" s="13"/>
      <x:c r="J241" s="13"/>
      <x:c r="K241" s="13"/>
      <x:c r="L241" s="13"/>
    </x:row>
    <x:row r="242">
      <x:c r="A242" s="13"/>
      <x:c r="B242" s="14"/>
      <x:c r="C242" s="13"/>
      <x:c r="D242" s="76" t="str">
        <x:f>IF(C242="","",IFERROR(VLOOKUP(C242,'Lists &amp; COA'!$E$47:$G$145,2,FALSE),"Vendor not found"))</x:f>
      </x:c>
      <x:c r="E242" s="13"/>
      <x:c r="F242" s="13"/>
      <x:c r="G242" s="13"/>
      <x:c r="H242" s="77"/>
      <x:c r="I242" s="13"/>
      <x:c r="J242" s="13"/>
      <x:c r="K242" s="13"/>
      <x:c r="L242" s="13"/>
    </x:row>
    <x:row r="243">
      <x:c r="A243" s="13"/>
      <x:c r="B243" s="14"/>
      <x:c r="C243" s="13"/>
      <x:c r="D243" s="76" t="str">
        <x:f>IF(C243="","",IFERROR(VLOOKUP(C243,'Lists &amp; COA'!$E$47:$G$145,2,FALSE),"Vendor not found"))</x:f>
      </x:c>
      <x:c r="E243" s="13"/>
      <x:c r="F243" s="13"/>
      <x:c r="G243" s="13"/>
      <x:c r="H243" s="77"/>
      <x:c r="I243" s="13"/>
      <x:c r="J243" s="13"/>
      <x:c r="K243" s="13"/>
      <x:c r="L243" s="13"/>
    </x:row>
    <x:row r="244">
      <x:c r="A244" s="13"/>
      <x:c r="B244" s="14"/>
      <x:c r="C244" s="13"/>
      <x:c r="D244" s="76" t="str">
        <x:f>IF(C244="","",IFERROR(VLOOKUP(C244,'Lists &amp; COA'!$E$47:$G$145,2,FALSE),"Vendor not found"))</x:f>
      </x:c>
      <x:c r="E244" s="13"/>
      <x:c r="F244" s="13"/>
      <x:c r="G244" s="13"/>
      <x:c r="H244" s="77"/>
      <x:c r="I244" s="13"/>
      <x:c r="J244" s="13"/>
      <x:c r="K244" s="13"/>
      <x:c r="L244" s="13"/>
    </x:row>
    <x:row r="245">
      <x:c r="A245" s="13"/>
      <x:c r="B245" s="14"/>
      <x:c r="C245" s="13"/>
      <x:c r="D245" s="76" t="str">
        <x:f>IF(C245="","",IFERROR(VLOOKUP(C245,'Lists &amp; COA'!$E$47:$G$145,2,FALSE),"Vendor not found"))</x:f>
      </x:c>
      <x:c r="E245" s="13"/>
      <x:c r="F245" s="13"/>
      <x:c r="G245" s="13"/>
      <x:c r="H245" s="77"/>
      <x:c r="I245" s="13"/>
      <x:c r="J245" s="13"/>
      <x:c r="K245" s="13"/>
      <x:c r="L245" s="13"/>
    </x:row>
    <x:row r="246">
      <x:c r="A246" s="13"/>
      <x:c r="B246" s="14"/>
      <x:c r="C246" s="13"/>
      <x:c r="D246" s="76" t="str">
        <x:f>IF(C246="","",IFERROR(VLOOKUP(C246,'Lists &amp; COA'!$E$47:$G$145,2,FALSE),"Vendor not found"))</x:f>
      </x:c>
      <x:c r="E246" s="13"/>
      <x:c r="F246" s="13"/>
      <x:c r="G246" s="13"/>
      <x:c r="H246" s="77"/>
      <x:c r="I246" s="13"/>
      <x:c r="J246" s="13"/>
      <x:c r="K246" s="13"/>
      <x:c r="L246" s="13"/>
    </x:row>
    <x:row r="247">
      <x:c r="A247" s="13"/>
      <x:c r="B247" s="14"/>
      <x:c r="C247" s="13"/>
      <x:c r="D247" s="76" t="str">
        <x:f>IF(C247="","",IFERROR(VLOOKUP(C247,'Lists &amp; COA'!$E$47:$G$145,2,FALSE),"Vendor not found"))</x:f>
      </x:c>
      <x:c r="E247" s="13"/>
      <x:c r="F247" s="13"/>
      <x:c r="G247" s="13"/>
      <x:c r="H247" s="77"/>
      <x:c r="I247" s="13"/>
      <x:c r="J247" s="13"/>
      <x:c r="K247" s="13"/>
      <x:c r="L247" s="13"/>
    </x:row>
    <x:row r="248">
      <x:c r="A248" s="13"/>
      <x:c r="B248" s="14"/>
      <x:c r="C248" s="13"/>
      <x:c r="D248" s="76" t="str">
        <x:f>IF(C248="","",IFERROR(VLOOKUP(C248,'Lists &amp; COA'!$E$47:$G$145,2,FALSE),"Vendor not found"))</x:f>
      </x:c>
      <x:c r="E248" s="13"/>
      <x:c r="F248" s="13"/>
      <x:c r="G248" s="13"/>
      <x:c r="H248" s="77"/>
      <x:c r="I248" s="13"/>
      <x:c r="J248" s="13"/>
      <x:c r="K248" s="13"/>
      <x:c r="L248" s="13"/>
    </x:row>
    <x:row r="249">
      <x:c r="A249" s="13"/>
      <x:c r="B249" s="14"/>
      <x:c r="C249" s="13"/>
      <x:c r="D249" s="76" t="str">
        <x:f>IF(C249="","",IFERROR(VLOOKUP(C249,'Lists &amp; COA'!$E$47:$G$145,2,FALSE),"Vendor not found"))</x:f>
      </x:c>
      <x:c r="E249" s="13"/>
      <x:c r="F249" s="13"/>
      <x:c r="G249" s="13"/>
      <x:c r="H249" s="77"/>
      <x:c r="I249" s="13"/>
      <x:c r="J249" s="13"/>
      <x:c r="K249" s="13"/>
      <x:c r="L249" s="13"/>
    </x:row>
    <x:row r="250">
      <x:c r="A250" s="13"/>
      <x:c r="B250" s="14"/>
      <x:c r="C250" s="13"/>
      <x:c r="D250" s="76" t="str">
        <x:f>IF(C250="","",IFERROR(VLOOKUP(C250,'Lists &amp; COA'!$E$47:$G$145,2,FALSE),"Vendor not found"))</x:f>
      </x:c>
      <x:c r="E250" s="13"/>
      <x:c r="F250" s="13"/>
      <x:c r="G250" s="13"/>
      <x:c r="H250" s="77"/>
      <x:c r="I250" s="13"/>
      <x:c r="J250" s="13"/>
      <x:c r="K250" s="13"/>
      <x:c r="L250" s="13"/>
    </x:row>
    <x:row r="251">
      <x:c r="A251" s="13"/>
      <x:c r="B251" s="14"/>
      <x:c r="C251" s="13"/>
      <x:c r="D251" s="76" t="str">
        <x:f>IF(C251="","",IFERROR(VLOOKUP(C251,'Lists &amp; COA'!$E$47:$G$145,2,FALSE),"Vendor not found"))</x:f>
      </x:c>
      <x:c r="E251" s="13"/>
      <x:c r="F251" s="13"/>
      <x:c r="G251" s="13"/>
      <x:c r="H251" s="77"/>
      <x:c r="I251" s="13"/>
      <x:c r="J251" s="13"/>
      <x:c r="K251" s="13"/>
      <x:c r="L251" s="13"/>
    </x:row>
    <x:row r="252">
      <x:c r="A252" s="13"/>
      <x:c r="B252" s="14"/>
      <x:c r="C252" s="13"/>
      <x:c r="D252" s="76" t="str">
        <x:f>IF(C252="","",IFERROR(VLOOKUP(C252,'Lists &amp; COA'!$E$47:$G$145,2,FALSE),"Vendor not found"))</x:f>
      </x:c>
      <x:c r="E252" s="13"/>
      <x:c r="F252" s="13"/>
      <x:c r="G252" s="13"/>
      <x:c r="H252" s="77"/>
      <x:c r="I252" s="13"/>
      <x:c r="J252" s="13"/>
      <x:c r="K252" s="13"/>
      <x:c r="L252" s="13"/>
    </x:row>
    <x:row r="253">
      <x:c r="A253" s="13"/>
      <x:c r="B253" s="14"/>
      <x:c r="C253" s="13"/>
      <x:c r="D253" s="76" t="str">
        <x:f>IF(C253="","",IFERROR(VLOOKUP(C253,'Lists &amp; COA'!$E$47:$G$145,2,FALSE),"Vendor not found"))</x:f>
      </x:c>
      <x:c r="E253" s="13"/>
      <x:c r="F253" s="13"/>
      <x:c r="G253" s="13"/>
      <x:c r="H253" s="77"/>
      <x:c r="I253" s="13"/>
      <x:c r="J253" s="13"/>
      <x:c r="K253" s="13"/>
      <x:c r="L253" s="13"/>
    </x:row>
    <x:row r="254">
      <x:c r="A254" s="13"/>
      <x:c r="B254" s="14"/>
      <x:c r="C254" s="13"/>
      <x:c r="D254" s="76" t="str">
        <x:f>IF(C254="","",IFERROR(VLOOKUP(C254,'Lists &amp; COA'!$E$47:$G$145,2,FALSE),"Vendor not found"))</x:f>
      </x:c>
      <x:c r="E254" s="13"/>
      <x:c r="F254" s="13"/>
      <x:c r="G254" s="13"/>
      <x:c r="H254" s="77"/>
      <x:c r="I254" s="13"/>
      <x:c r="J254" s="13"/>
      <x:c r="K254" s="13"/>
      <x:c r="L254" s="13"/>
    </x:row>
    <x:row r="255">
      <x:c r="A255" s="13"/>
      <x:c r="B255" s="14"/>
      <x:c r="C255" s="13"/>
      <x:c r="D255" s="76" t="str">
        <x:f>IF(C255="","",IFERROR(VLOOKUP(C255,'Lists &amp; COA'!$E$47:$G$145,2,FALSE),"Vendor not found"))</x:f>
      </x:c>
      <x:c r="E255" s="13"/>
      <x:c r="F255" s="13"/>
      <x:c r="G255" s="13"/>
      <x:c r="H255" s="77"/>
      <x:c r="I255" s="13"/>
      <x:c r="J255" s="13"/>
      <x:c r="K255" s="13"/>
      <x:c r="L255" s="13"/>
    </x:row>
    <x:row r="256">
      <x:c r="A256" s="13"/>
      <x:c r="B256" s="14"/>
      <x:c r="C256" s="13"/>
      <x:c r="D256" s="76" t="str">
        <x:f>IF(C256="","",IFERROR(VLOOKUP(C256,'Lists &amp; COA'!$E$47:$G$145,2,FALSE),"Vendor not found"))</x:f>
      </x:c>
      <x:c r="E256" s="13"/>
      <x:c r="F256" s="13"/>
      <x:c r="G256" s="13"/>
      <x:c r="H256" s="77"/>
      <x:c r="I256" s="13"/>
      <x:c r="J256" s="13"/>
      <x:c r="K256" s="13"/>
      <x:c r="L256" s="13"/>
    </x:row>
    <x:row r="257">
      <x:c r="A257" s="13"/>
      <x:c r="B257" s="14"/>
      <x:c r="C257" s="13"/>
      <x:c r="D257" s="76" t="str">
        <x:f>IF(C257="","",IFERROR(VLOOKUP(C257,'Lists &amp; COA'!$E$47:$G$145,2,FALSE),"Vendor not found"))</x:f>
      </x:c>
      <x:c r="E257" s="13"/>
      <x:c r="F257" s="13"/>
      <x:c r="G257" s="13"/>
      <x:c r="H257" s="77"/>
      <x:c r="I257" s="13"/>
      <x:c r="J257" s="13"/>
      <x:c r="K257" s="13"/>
      <x:c r="L257" s="13"/>
    </x:row>
    <x:row r="258">
      <x:c r="A258" s="13"/>
      <x:c r="B258" s="14"/>
      <x:c r="C258" s="13"/>
      <x:c r="D258" s="76" t="str">
        <x:f>IF(C258="","",IFERROR(VLOOKUP(C258,'Lists &amp; COA'!$E$47:$G$145,2,FALSE),"Vendor not found"))</x:f>
      </x:c>
      <x:c r="E258" s="13"/>
      <x:c r="F258" s="13"/>
      <x:c r="G258" s="13"/>
      <x:c r="H258" s="77"/>
      <x:c r="I258" s="13"/>
      <x:c r="J258" s="13"/>
      <x:c r="K258" s="13"/>
      <x:c r="L258" s="13"/>
    </x:row>
    <x:row r="259">
      <x:c r="A259" s="13"/>
      <x:c r="B259" s="14"/>
      <x:c r="C259" s="13"/>
      <x:c r="D259" s="76" t="str">
        <x:f>IF(C259="","",IFERROR(VLOOKUP(C259,'Lists &amp; COA'!$E$47:$G$145,2,FALSE),"Vendor not found"))</x:f>
      </x:c>
      <x:c r="E259" s="13"/>
      <x:c r="F259" s="13"/>
      <x:c r="G259" s="13"/>
      <x:c r="H259" s="77"/>
      <x:c r="I259" s="13"/>
      <x:c r="J259" s="13"/>
      <x:c r="K259" s="13"/>
      <x:c r="L259" s="13"/>
    </x:row>
    <x:row r="260">
      <x:c r="A260" s="13"/>
      <x:c r="B260" s="14"/>
      <x:c r="C260" s="13"/>
      <x:c r="D260" s="76" t="str">
        <x:f>IF(C260="","",IFERROR(VLOOKUP(C260,'Lists &amp; COA'!$E$47:$G$145,2,FALSE),"Vendor not found"))</x:f>
      </x:c>
      <x:c r="E260" s="13"/>
      <x:c r="F260" s="13"/>
      <x:c r="G260" s="13"/>
      <x:c r="H260" s="77"/>
      <x:c r="I260" s="13"/>
      <x:c r="J260" s="13"/>
      <x:c r="K260" s="13"/>
      <x:c r="L260" s="13"/>
    </x:row>
    <x:row r="261">
      <x:c r="A261" s="13"/>
      <x:c r="B261" s="14"/>
      <x:c r="C261" s="13"/>
      <x:c r="D261" s="76" t="str">
        <x:f>IF(C261="","",IFERROR(VLOOKUP(C261,'Lists &amp; COA'!$E$47:$G$145,2,FALSE),"Vendor not found"))</x:f>
      </x:c>
      <x:c r="E261" s="13"/>
      <x:c r="F261" s="13"/>
      <x:c r="G261" s="13"/>
      <x:c r="H261" s="77"/>
      <x:c r="I261" s="13"/>
      <x:c r="J261" s="13"/>
      <x:c r="K261" s="13"/>
      <x:c r="L261" s="13"/>
    </x:row>
    <x:row r="262">
      <x:c r="A262" s="13"/>
      <x:c r="B262" s="14"/>
      <x:c r="C262" s="13"/>
      <x:c r="D262" s="76" t="str">
        <x:f>IF(C262="","",IFERROR(VLOOKUP(C262,'Lists &amp; COA'!$E$47:$G$145,2,FALSE),"Vendor not found"))</x:f>
      </x:c>
      <x:c r="E262" s="13"/>
      <x:c r="F262" s="13"/>
      <x:c r="G262" s="13"/>
      <x:c r="H262" s="77"/>
      <x:c r="I262" s="13"/>
      <x:c r="J262" s="13"/>
      <x:c r="K262" s="13"/>
      <x:c r="L262" s="13"/>
    </x:row>
    <x:row r="263">
      <x:c r="A263" s="13"/>
      <x:c r="B263" s="14"/>
      <x:c r="C263" s="13"/>
      <x:c r="D263" s="76" t="str">
        <x:f>IF(C263="","",IFERROR(VLOOKUP(C263,'Lists &amp; COA'!$E$47:$G$145,2,FALSE),"Vendor not found"))</x:f>
      </x:c>
      <x:c r="E263" s="13"/>
      <x:c r="F263" s="13"/>
      <x:c r="G263" s="13"/>
      <x:c r="H263" s="77"/>
      <x:c r="I263" s="13"/>
      <x:c r="J263" s="13"/>
      <x:c r="K263" s="13"/>
      <x:c r="L263" s="13"/>
    </x:row>
    <x:row r="264">
      <x:c r="A264" s="13"/>
      <x:c r="B264" s="14"/>
      <x:c r="C264" s="13"/>
      <x:c r="D264" s="76" t="str">
        <x:f>IF(C264="","",IFERROR(VLOOKUP(C264,'Lists &amp; COA'!$E$47:$G$145,2,FALSE),"Vendor not found"))</x:f>
      </x:c>
      <x:c r="E264" s="13"/>
      <x:c r="F264" s="13"/>
      <x:c r="G264" s="13"/>
      <x:c r="H264" s="77"/>
      <x:c r="I264" s="13"/>
      <x:c r="J264" s="13"/>
      <x:c r="K264" s="13"/>
      <x:c r="L264" s="13"/>
    </x:row>
    <x:row r="265">
      <x:c r="A265" s="13"/>
      <x:c r="B265" s="14"/>
      <x:c r="C265" s="13"/>
      <x:c r="D265" s="76" t="str">
        <x:f>IF(C265="","",IFERROR(VLOOKUP(C265,'Lists &amp; COA'!$E$47:$G$145,2,FALSE),"Vendor not found"))</x:f>
      </x:c>
      <x:c r="E265" s="13"/>
      <x:c r="F265" s="13"/>
      <x:c r="G265" s="13"/>
      <x:c r="H265" s="77"/>
      <x:c r="I265" s="13"/>
      <x:c r="J265" s="13"/>
      <x:c r="K265" s="13"/>
      <x:c r="L265" s="13"/>
    </x:row>
    <x:row r="266">
      <x:c r="A266" s="13"/>
      <x:c r="B266" s="14"/>
      <x:c r="C266" s="13"/>
      <x:c r="D266" s="76" t="str">
        <x:f>IF(C266="","",IFERROR(VLOOKUP(C266,'Lists &amp; COA'!$E$47:$G$145,2,FALSE),"Vendor not found"))</x:f>
      </x:c>
      <x:c r="E266" s="13"/>
      <x:c r="F266" s="13"/>
      <x:c r="G266" s="13"/>
      <x:c r="H266" s="77"/>
      <x:c r="I266" s="13"/>
      <x:c r="J266" s="13"/>
      <x:c r="K266" s="13"/>
      <x:c r="L266" s="13"/>
    </x:row>
    <x:row r="267">
      <x:c r="A267" s="13"/>
      <x:c r="B267" s="14"/>
      <x:c r="C267" s="13"/>
      <x:c r="D267" s="76" t="str">
        <x:f>IF(C267="","",IFERROR(VLOOKUP(C267,'Lists &amp; COA'!$E$47:$G$145,2,FALSE),"Vendor not found"))</x:f>
      </x:c>
      <x:c r="E267" s="13"/>
      <x:c r="F267" s="13"/>
      <x:c r="G267" s="13"/>
      <x:c r="H267" s="77"/>
      <x:c r="I267" s="13"/>
      <x:c r="J267" s="13"/>
      <x:c r="K267" s="13"/>
      <x:c r="L267" s="13"/>
    </x:row>
    <x:row r="268">
      <x:c r="A268" s="13"/>
      <x:c r="B268" s="14"/>
      <x:c r="C268" s="13"/>
      <x:c r="D268" s="76" t="str">
        <x:f>IF(C268="","",IFERROR(VLOOKUP(C268,'Lists &amp; COA'!$E$47:$G$145,2,FALSE),"Vendor not found"))</x:f>
      </x:c>
      <x:c r="E268" s="13"/>
      <x:c r="F268" s="13"/>
      <x:c r="G268" s="13"/>
      <x:c r="H268" s="77"/>
      <x:c r="I268" s="13"/>
      <x:c r="J268" s="13"/>
      <x:c r="K268" s="13"/>
      <x:c r="L268" s="13"/>
    </x:row>
    <x:row r="269">
      <x:c r="A269" s="13"/>
      <x:c r="B269" s="14"/>
      <x:c r="C269" s="13"/>
      <x:c r="D269" s="76" t="str">
        <x:f>IF(C269="","",IFERROR(VLOOKUP(C269,'Lists &amp; COA'!$E$47:$G$145,2,FALSE),"Vendor not found"))</x:f>
      </x:c>
      <x:c r="E269" s="13"/>
      <x:c r="F269" s="13"/>
      <x:c r="G269" s="13"/>
      <x:c r="H269" s="77"/>
      <x:c r="I269" s="13"/>
      <x:c r="J269" s="13"/>
      <x:c r="K269" s="13"/>
      <x:c r="L269" s="13"/>
    </x:row>
    <x:row r="270">
      <x:c r="A270" s="13"/>
      <x:c r="B270" s="14"/>
      <x:c r="C270" s="13"/>
      <x:c r="D270" s="76" t="str">
        <x:f>IF(C270="","",IFERROR(VLOOKUP(C270,'Lists &amp; COA'!$E$47:$G$145,2,FALSE),"Vendor not found"))</x:f>
      </x:c>
      <x:c r="E270" s="13"/>
      <x:c r="F270" s="13"/>
      <x:c r="G270" s="13"/>
      <x:c r="H270" s="77"/>
      <x:c r="I270" s="13"/>
      <x:c r="J270" s="13"/>
      <x:c r="K270" s="13"/>
      <x:c r="L270" s="13"/>
    </x:row>
    <x:row r="271">
      <x:c r="A271" s="13"/>
      <x:c r="B271" s="14"/>
      <x:c r="C271" s="13"/>
      <x:c r="D271" s="76" t="str">
        <x:f>IF(C271="","",IFERROR(VLOOKUP(C271,'Lists &amp; COA'!$E$47:$G$145,2,FALSE),"Vendor not found"))</x:f>
      </x:c>
      <x:c r="E271" s="13"/>
      <x:c r="F271" s="13"/>
      <x:c r="G271" s="13"/>
      <x:c r="H271" s="77"/>
      <x:c r="I271" s="13"/>
      <x:c r="J271" s="13"/>
      <x:c r="K271" s="13"/>
      <x:c r="L271" s="13"/>
    </x:row>
    <x:row r="272">
      <x:c r="A272" s="13"/>
      <x:c r="B272" s="14"/>
      <x:c r="C272" s="13"/>
      <x:c r="D272" s="76" t="str">
        <x:f>IF(C272="","",IFERROR(VLOOKUP(C272,'Lists &amp; COA'!$E$47:$G$145,2,FALSE),"Vendor not found"))</x:f>
      </x:c>
      <x:c r="E272" s="13"/>
      <x:c r="F272" s="13"/>
      <x:c r="G272" s="13"/>
      <x:c r="H272" s="77"/>
      <x:c r="I272" s="13"/>
      <x:c r="J272" s="13"/>
      <x:c r="K272" s="13"/>
      <x:c r="L272" s="13"/>
    </x:row>
    <x:row r="273">
      <x:c r="A273" s="13"/>
      <x:c r="B273" s="14"/>
      <x:c r="C273" s="13"/>
      <x:c r="D273" s="76" t="str">
        <x:f>IF(C273="","",IFERROR(VLOOKUP(C273,'Lists &amp; COA'!$E$47:$G$145,2,FALSE),"Vendor not found"))</x:f>
      </x:c>
      <x:c r="E273" s="13"/>
      <x:c r="F273" s="13"/>
      <x:c r="G273" s="13"/>
      <x:c r="H273" s="77"/>
      <x:c r="I273" s="13"/>
      <x:c r="J273" s="13"/>
      <x:c r="K273" s="13"/>
      <x:c r="L273" s="13"/>
    </x:row>
    <x:row r="274">
      <x:c r="A274" s="13"/>
      <x:c r="B274" s="14"/>
      <x:c r="C274" s="13"/>
      <x:c r="D274" s="76" t="str">
        <x:f>IF(C274="","",IFERROR(VLOOKUP(C274,'Lists &amp; COA'!$E$47:$G$145,2,FALSE),"Vendor not found"))</x:f>
      </x:c>
      <x:c r="E274" s="13"/>
      <x:c r="F274" s="13"/>
      <x:c r="G274" s="13"/>
      <x:c r="H274" s="77"/>
      <x:c r="I274" s="13"/>
      <x:c r="J274" s="13"/>
      <x:c r="K274" s="13"/>
      <x:c r="L274" s="13"/>
    </x:row>
    <x:row r="275">
      <x:c r="A275" s="13"/>
      <x:c r="B275" s="14"/>
      <x:c r="C275" s="13"/>
      <x:c r="D275" s="76" t="str">
        <x:f>IF(C275="","",IFERROR(VLOOKUP(C275,'Lists &amp; COA'!$E$47:$G$145,2,FALSE),"Vendor not found"))</x:f>
      </x:c>
      <x:c r="E275" s="13"/>
      <x:c r="F275" s="13"/>
      <x:c r="G275" s="13"/>
      <x:c r="H275" s="77"/>
      <x:c r="I275" s="13"/>
      <x:c r="J275" s="13"/>
      <x:c r="K275" s="13"/>
      <x:c r="L275" s="13"/>
    </x:row>
    <x:row r="276">
      <x:c r="A276" s="13"/>
      <x:c r="B276" s="14"/>
      <x:c r="C276" s="13"/>
      <x:c r="D276" s="76" t="str">
        <x:f>IF(C276="","",IFERROR(VLOOKUP(C276,'Lists &amp; COA'!$E$47:$G$145,2,FALSE),"Vendor not found"))</x:f>
      </x:c>
      <x:c r="E276" s="13"/>
      <x:c r="F276" s="13"/>
      <x:c r="G276" s="13"/>
      <x:c r="H276" s="77"/>
      <x:c r="I276" s="13"/>
      <x:c r="J276" s="13"/>
      <x:c r="K276" s="13"/>
      <x:c r="L276" s="13"/>
    </x:row>
    <x:row r="277">
      <x:c r="A277" s="13"/>
      <x:c r="B277" s="14"/>
      <x:c r="C277" s="13"/>
      <x:c r="D277" s="76" t="str">
        <x:f>IF(C277="","",IFERROR(VLOOKUP(C277,'Lists &amp; COA'!$E$47:$G$145,2,FALSE),"Vendor not found"))</x:f>
      </x:c>
      <x:c r="E277" s="13"/>
      <x:c r="F277" s="13"/>
      <x:c r="G277" s="13"/>
      <x:c r="H277" s="77"/>
      <x:c r="I277" s="13"/>
      <x:c r="J277" s="13"/>
      <x:c r="K277" s="13"/>
      <x:c r="L277" s="13"/>
    </x:row>
    <x:row r="278">
      <x:c r="A278" s="13"/>
      <x:c r="B278" s="14"/>
      <x:c r="C278" s="13"/>
      <x:c r="D278" s="76" t="str">
        <x:f>IF(C278="","",IFERROR(VLOOKUP(C278,'Lists &amp; COA'!$E$47:$G$145,2,FALSE),"Vendor not found"))</x:f>
      </x:c>
      <x:c r="E278" s="13"/>
      <x:c r="F278" s="13"/>
      <x:c r="G278" s="13"/>
      <x:c r="H278" s="77"/>
      <x:c r="I278" s="13"/>
      <x:c r="J278" s="13"/>
      <x:c r="K278" s="13"/>
      <x:c r="L278" s="13"/>
    </x:row>
    <x:row r="279">
      <x:c r="A279" s="13"/>
      <x:c r="B279" s="14"/>
      <x:c r="C279" s="13"/>
      <x:c r="D279" s="76" t="str">
        <x:f>IF(C279="","",IFERROR(VLOOKUP(C279,'Lists &amp; COA'!$E$47:$G$145,2,FALSE),"Vendor not found"))</x:f>
      </x:c>
      <x:c r="E279" s="13"/>
      <x:c r="F279" s="13"/>
      <x:c r="G279" s="13"/>
      <x:c r="H279" s="77"/>
      <x:c r="I279" s="13"/>
      <x:c r="J279" s="13"/>
      <x:c r="K279" s="13"/>
      <x:c r="L279" s="13"/>
    </x:row>
    <x:row r="280">
      <x:c r="A280" s="13"/>
      <x:c r="B280" s="14"/>
      <x:c r="C280" s="13"/>
      <x:c r="D280" s="76" t="str">
        <x:f>IF(C280="","",IFERROR(VLOOKUP(C280,'Lists &amp; COA'!$E$47:$G$145,2,FALSE),"Vendor not found"))</x:f>
      </x:c>
      <x:c r="E280" s="13"/>
      <x:c r="F280" s="13"/>
      <x:c r="G280" s="13"/>
      <x:c r="H280" s="77"/>
      <x:c r="I280" s="13"/>
      <x:c r="J280" s="13"/>
      <x:c r="K280" s="13"/>
      <x:c r="L280" s="13"/>
    </x:row>
    <x:row r="281">
      <x:c r="A281" s="13"/>
      <x:c r="B281" s="14"/>
      <x:c r="C281" s="13"/>
      <x:c r="D281" s="76" t="str">
        <x:f>IF(C281="","",IFERROR(VLOOKUP(C281,'Lists &amp; COA'!$E$47:$G$145,2,FALSE),"Vendor not found"))</x:f>
      </x:c>
      <x:c r="E281" s="13"/>
      <x:c r="F281" s="13"/>
      <x:c r="G281" s="13"/>
      <x:c r="H281" s="77"/>
      <x:c r="I281" s="13"/>
      <x:c r="J281" s="13"/>
      <x:c r="K281" s="13"/>
      <x:c r="L281" s="13"/>
    </x:row>
    <x:row r="282">
      <x:c r="A282" s="13"/>
      <x:c r="B282" s="14"/>
      <x:c r="C282" s="13"/>
      <x:c r="D282" s="76" t="str">
        <x:f>IF(C282="","",IFERROR(VLOOKUP(C282,'Lists &amp; COA'!$E$47:$G$145,2,FALSE),"Vendor not found"))</x:f>
      </x:c>
      <x:c r="E282" s="13"/>
      <x:c r="F282" s="13"/>
      <x:c r="G282" s="13"/>
      <x:c r="H282" s="77"/>
      <x:c r="I282" s="13"/>
      <x:c r="J282" s="13"/>
      <x:c r="K282" s="13"/>
      <x:c r="L282" s="13"/>
    </x:row>
    <x:row r="283">
      <x:c r="A283" s="13"/>
      <x:c r="B283" s="14"/>
      <x:c r="C283" s="13"/>
      <x:c r="D283" s="76" t="str">
        <x:f>IF(C283="","",IFERROR(VLOOKUP(C283,'Lists &amp; COA'!$E$47:$G$145,2,FALSE),"Vendor not found"))</x:f>
      </x:c>
      <x:c r="E283" s="13"/>
      <x:c r="F283" s="13"/>
      <x:c r="G283" s="13"/>
      <x:c r="H283" s="77"/>
      <x:c r="I283" s="13"/>
      <x:c r="J283" s="13"/>
      <x:c r="K283" s="13"/>
      <x:c r="L283" s="13"/>
    </x:row>
    <x:row r="284">
      <x:c r="A284" s="13"/>
      <x:c r="B284" s="14"/>
      <x:c r="C284" s="13"/>
      <x:c r="D284" s="76" t="str">
        <x:f>IF(C284="","",IFERROR(VLOOKUP(C284,'Lists &amp; COA'!$E$47:$G$145,2,FALSE),"Vendor not found"))</x:f>
      </x:c>
      <x:c r="E284" s="13"/>
      <x:c r="F284" s="13"/>
      <x:c r="G284" s="13"/>
      <x:c r="H284" s="77"/>
      <x:c r="I284" s="13"/>
      <x:c r="J284" s="13"/>
      <x:c r="K284" s="13"/>
      <x:c r="L284" s="13"/>
    </x:row>
    <x:row r="285">
      <x:c r="A285" s="13"/>
      <x:c r="B285" s="14"/>
      <x:c r="C285" s="13"/>
      <x:c r="D285" s="76" t="str">
        <x:f>IF(C285="","",IFERROR(VLOOKUP(C285,'Lists &amp; COA'!$E$47:$G$145,2,FALSE),"Vendor not found"))</x:f>
      </x:c>
      <x:c r="E285" s="13"/>
      <x:c r="F285" s="13"/>
      <x:c r="G285" s="13"/>
      <x:c r="H285" s="77"/>
      <x:c r="I285" s="13"/>
      <x:c r="J285" s="13"/>
      <x:c r="K285" s="13"/>
      <x:c r="L285" s="13"/>
    </x:row>
    <x:row r="286">
      <x:c r="A286" s="13"/>
      <x:c r="B286" s="14"/>
      <x:c r="C286" s="13"/>
      <x:c r="D286" s="76" t="str">
        <x:f>IF(C286="","",IFERROR(VLOOKUP(C286,'Lists &amp; COA'!$E$47:$G$145,2,FALSE),"Vendor not found"))</x:f>
      </x:c>
      <x:c r="E286" s="13"/>
      <x:c r="F286" s="13"/>
      <x:c r="G286" s="13"/>
      <x:c r="H286" s="77"/>
      <x:c r="I286" s="13"/>
      <x:c r="J286" s="13"/>
      <x:c r="K286" s="13"/>
      <x:c r="L286" s="13"/>
    </x:row>
    <x:row r="287">
      <x:c r="A287" s="13"/>
      <x:c r="B287" s="14"/>
      <x:c r="C287" s="13"/>
      <x:c r="D287" s="76" t="str">
        <x:f>IF(C287="","",IFERROR(VLOOKUP(C287,'Lists &amp; COA'!$E$47:$G$145,2,FALSE),"Vendor not found"))</x:f>
      </x:c>
      <x:c r="E287" s="13"/>
      <x:c r="F287" s="13"/>
      <x:c r="G287" s="13"/>
      <x:c r="H287" s="77"/>
      <x:c r="I287" s="13"/>
      <x:c r="J287" s="13"/>
      <x:c r="K287" s="13"/>
      <x:c r="L287" s="13"/>
    </x:row>
    <x:row r="288">
      <x:c r="A288" s="13"/>
      <x:c r="B288" s="14"/>
      <x:c r="C288" s="13"/>
      <x:c r="D288" s="76" t="str">
        <x:f>IF(C288="","",IFERROR(VLOOKUP(C288,'Lists &amp; COA'!$E$47:$G$145,2,FALSE),"Vendor not found"))</x:f>
      </x:c>
      <x:c r="E288" s="13"/>
      <x:c r="F288" s="13"/>
      <x:c r="G288" s="13"/>
      <x:c r="H288" s="77"/>
      <x:c r="I288" s="13"/>
      <x:c r="J288" s="13"/>
      <x:c r="K288" s="13"/>
      <x:c r="L288" s="13"/>
    </x:row>
    <x:row r="289">
      <x:c r="A289" s="13"/>
      <x:c r="B289" s="14"/>
      <x:c r="C289" s="13"/>
      <x:c r="D289" s="76" t="str">
        <x:f>IF(C289="","",IFERROR(VLOOKUP(C289,'Lists &amp; COA'!$E$47:$G$145,2,FALSE),"Vendor not found"))</x:f>
      </x:c>
      <x:c r="E289" s="13"/>
      <x:c r="F289" s="13"/>
      <x:c r="G289" s="13"/>
      <x:c r="H289" s="77"/>
      <x:c r="I289" s="13"/>
      <x:c r="J289" s="13"/>
      <x:c r="K289" s="13"/>
      <x:c r="L289" s="13"/>
    </x:row>
    <x:row r="290">
      <x:c r="A290" s="13"/>
      <x:c r="B290" s="14"/>
      <x:c r="C290" s="13"/>
      <x:c r="D290" s="76" t="str">
        <x:f>IF(C290="","",IFERROR(VLOOKUP(C290,'Lists &amp; COA'!$E$47:$G$145,2,FALSE),"Vendor not found"))</x:f>
      </x:c>
      <x:c r="E290" s="13"/>
      <x:c r="F290" s="13"/>
      <x:c r="G290" s="13"/>
      <x:c r="H290" s="77"/>
      <x:c r="I290" s="13"/>
      <x:c r="J290" s="13"/>
      <x:c r="K290" s="13"/>
      <x:c r="L290" s="13"/>
    </x:row>
    <x:row r="291">
      <x:c r="A291" s="13"/>
      <x:c r="B291" s="14"/>
      <x:c r="C291" s="13"/>
      <x:c r="D291" s="76" t="str">
        <x:f>IF(C291="","",IFERROR(VLOOKUP(C291,'Lists &amp; COA'!$E$47:$G$145,2,FALSE),"Vendor not found"))</x:f>
      </x:c>
      <x:c r="E291" s="13"/>
      <x:c r="F291" s="13"/>
      <x:c r="G291" s="13"/>
      <x:c r="H291" s="77"/>
      <x:c r="I291" s="13"/>
      <x:c r="J291" s="13"/>
      <x:c r="K291" s="13"/>
      <x:c r="L291" s="13"/>
    </x:row>
    <x:row r="292">
      <x:c r="A292" s="13"/>
      <x:c r="B292" s="14"/>
      <x:c r="C292" s="13"/>
      <x:c r="D292" s="76" t="str">
        <x:f>IF(C292="","",IFERROR(VLOOKUP(C292,'Lists &amp; COA'!$E$47:$G$145,2,FALSE),"Vendor not found"))</x:f>
      </x:c>
      <x:c r="E292" s="13"/>
      <x:c r="F292" s="13"/>
      <x:c r="G292" s="13"/>
      <x:c r="H292" s="77"/>
      <x:c r="I292" s="13"/>
      <x:c r="J292" s="13"/>
      <x:c r="K292" s="13"/>
      <x:c r="L292" s="13"/>
    </x:row>
    <x:row r="293">
      <x:c r="A293" s="13"/>
      <x:c r="B293" s="14"/>
      <x:c r="C293" s="13"/>
      <x:c r="D293" s="76" t="str">
        <x:f>IF(C293="","",IFERROR(VLOOKUP(C293,'Lists &amp; COA'!$E$47:$G$145,2,FALSE),"Vendor not found"))</x:f>
      </x:c>
      <x:c r="E293" s="13"/>
      <x:c r="F293" s="13"/>
      <x:c r="G293" s="13"/>
      <x:c r="H293" s="77"/>
      <x:c r="I293" s="13"/>
      <x:c r="J293" s="13"/>
      <x:c r="K293" s="13"/>
      <x:c r="L293" s="13"/>
    </x:row>
    <x:row r="294">
      <x:c r="A294" s="13"/>
      <x:c r="B294" s="14"/>
      <x:c r="C294" s="13"/>
      <x:c r="D294" s="76" t="str">
        <x:f>IF(C294="","",IFERROR(VLOOKUP(C294,'Lists &amp; COA'!$E$47:$G$145,2,FALSE),"Vendor not found"))</x:f>
      </x:c>
      <x:c r="E294" s="13"/>
      <x:c r="F294" s="13"/>
      <x:c r="G294" s="13"/>
      <x:c r="H294" s="77"/>
      <x:c r="I294" s="13"/>
      <x:c r="J294" s="13"/>
      <x:c r="K294" s="13"/>
      <x:c r="L294" s="13"/>
    </x:row>
    <x:row r="295">
      <x:c r="A295" s="13"/>
      <x:c r="B295" s="14"/>
      <x:c r="C295" s="13"/>
      <x:c r="D295" s="76" t="str">
        <x:f>IF(C295="","",IFERROR(VLOOKUP(C295,'Lists &amp; COA'!$E$47:$G$145,2,FALSE),"Vendor not found"))</x:f>
      </x:c>
      <x:c r="E295" s="13"/>
      <x:c r="F295" s="13"/>
      <x:c r="G295" s="13"/>
      <x:c r="H295" s="77"/>
      <x:c r="I295" s="13"/>
      <x:c r="J295" s="13"/>
      <x:c r="K295" s="13"/>
      <x:c r="L295" s="13"/>
    </x:row>
    <x:row r="296">
      <x:c r="A296" s="13"/>
      <x:c r="B296" s="14"/>
      <x:c r="C296" s="13"/>
      <x:c r="D296" s="76" t="str">
        <x:f>IF(C296="","",IFERROR(VLOOKUP(C296,'Lists &amp; COA'!$E$47:$G$145,2,FALSE),"Vendor not found"))</x:f>
      </x:c>
      <x:c r="E296" s="13"/>
      <x:c r="F296" s="13"/>
      <x:c r="G296" s="13"/>
      <x:c r="H296" s="77"/>
      <x:c r="I296" s="13"/>
      <x:c r="J296" s="13"/>
      <x:c r="K296" s="13"/>
      <x:c r="L296" s="13"/>
    </x:row>
    <x:row r="297">
      <x:c r="A297" s="13"/>
      <x:c r="B297" s="14"/>
      <x:c r="C297" s="13"/>
      <x:c r="D297" s="76" t="str">
        <x:f>IF(C297="","",IFERROR(VLOOKUP(C297,'Lists &amp; COA'!$E$47:$G$145,2,FALSE),"Vendor not found"))</x:f>
      </x:c>
      <x:c r="E297" s="13"/>
      <x:c r="F297" s="13"/>
      <x:c r="G297" s="13"/>
      <x:c r="H297" s="77"/>
      <x:c r="I297" s="13"/>
      <x:c r="J297" s="13"/>
      <x:c r="K297" s="13"/>
      <x:c r="L297" s="13"/>
    </x:row>
    <x:row r="298">
      <x:c r="A298" s="13"/>
      <x:c r="B298" s="14"/>
      <x:c r="C298" s="13"/>
      <x:c r="D298" s="76" t="str">
        <x:f>IF(C298="","",IFERROR(VLOOKUP(C298,'Lists &amp; COA'!$E$47:$G$145,2,FALSE),"Vendor not found"))</x:f>
      </x:c>
      <x:c r="E298" s="13"/>
      <x:c r="F298" s="13"/>
      <x:c r="G298" s="13"/>
      <x:c r="H298" s="77"/>
      <x:c r="I298" s="13"/>
      <x:c r="J298" s="13"/>
      <x:c r="K298" s="13"/>
      <x:c r="L298" s="13"/>
    </x:row>
    <x:row r="299">
      <x:c r="A299" s="13"/>
      <x:c r="B299" s="14"/>
      <x:c r="C299" s="13"/>
      <x:c r="D299" s="76" t="str">
        <x:f>IF(C299="","",IFERROR(VLOOKUP(C299,'Lists &amp; COA'!$E$47:$G$145,2,FALSE),"Vendor not found"))</x:f>
      </x:c>
      <x:c r="E299" s="13"/>
      <x:c r="F299" s="13"/>
      <x:c r="G299" s="13"/>
      <x:c r="H299" s="77"/>
      <x:c r="I299" s="13"/>
      <x:c r="J299" s="13"/>
      <x:c r="K299" s="13"/>
      <x:c r="L299" s="13"/>
    </x:row>
    <x:row r="300">
      <x:c r="A300" s="13"/>
      <x:c r="B300" s="14"/>
      <x:c r="C300" s="13"/>
      <x:c r="D300" s="76" t="str">
        <x:f>IF(C300="","",IFERROR(VLOOKUP(C300,'Lists &amp; COA'!$E$47:$G$145,2,FALSE),"Vendor not found"))</x:f>
      </x:c>
      <x:c r="E300" s="13"/>
      <x:c r="F300" s="13"/>
      <x:c r="G300" s="13"/>
      <x:c r="H300" s="77"/>
      <x:c r="I300" s="13"/>
      <x:c r="J300" s="13"/>
      <x:c r="K300" s="13"/>
      <x:c r="L300" s="13"/>
    </x:row>
    <x:row r="301">
      <x:c r="A301" s="13"/>
      <x:c r="B301" s="14"/>
      <x:c r="C301" s="13"/>
      <x:c r="D301" s="76" t="str">
        <x:f>IF(C301="","",IFERROR(VLOOKUP(C301,'Lists &amp; COA'!$E$47:$G$145,2,FALSE),"Vendor not found"))</x:f>
      </x:c>
      <x:c r="E301" s="13"/>
      <x:c r="F301" s="13"/>
      <x:c r="G301" s="13"/>
      <x:c r="H301" s="77"/>
      <x:c r="I301" s="13"/>
      <x:c r="J301" s="13"/>
      <x:c r="K301" s="13"/>
      <x:c r="L301" s="13"/>
    </x:row>
    <x:row r="302">
      <x:c r="A302" s="13"/>
      <x:c r="B302" s="14"/>
      <x:c r="C302" s="13"/>
      <x:c r="D302" s="76" t="str">
        <x:f>IF(C302="","",IFERROR(VLOOKUP(C302,'Lists &amp; COA'!$E$47:$G$145,2,FALSE),"Vendor not found"))</x:f>
      </x:c>
      <x:c r="E302" s="13"/>
      <x:c r="F302" s="13"/>
      <x:c r="G302" s="13"/>
      <x:c r="H302" s="77"/>
      <x:c r="I302" s="13"/>
      <x:c r="J302" s="13"/>
      <x:c r="K302" s="13"/>
      <x:c r="L302" s="13"/>
    </x:row>
    <x:row r="303">
      <x:c r="A303" s="13"/>
      <x:c r="B303" s="14"/>
      <x:c r="C303" s="13"/>
      <x:c r="D303" s="76" t="str">
        <x:f>IF(C303="","",IFERROR(VLOOKUP(C303,'Lists &amp; COA'!$E$47:$G$145,2,FALSE),"Vendor not found"))</x:f>
      </x:c>
      <x:c r="E303" s="13"/>
      <x:c r="F303" s="13"/>
      <x:c r="G303" s="13"/>
      <x:c r="H303" s="77"/>
      <x:c r="I303" s="13"/>
      <x:c r="J303" s="13"/>
      <x:c r="K303" s="13"/>
      <x:c r="L303" s="13"/>
    </x:row>
    <x:row r="304">
      <x:c r="A304" s="13"/>
      <x:c r="B304" s="14"/>
      <x:c r="C304" s="13"/>
      <x:c r="D304" s="76" t="str">
        <x:f>IF(C304="","",IFERROR(VLOOKUP(C304,'Lists &amp; COA'!$E$47:$G$145,2,FALSE),"Vendor not found"))</x:f>
      </x:c>
      <x:c r="E304" s="13"/>
      <x:c r="F304" s="13"/>
      <x:c r="G304" s="13"/>
      <x:c r="H304" s="77"/>
      <x:c r="I304" s="13"/>
      <x:c r="J304" s="13"/>
      <x:c r="K304" s="13"/>
      <x:c r="L304" s="13"/>
    </x:row>
    <x:row r="305">
      <x:c r="A305" s="13"/>
      <x:c r="B305" s="14"/>
      <x:c r="C305" s="13"/>
      <x:c r="D305" s="76" t="str">
        <x:f>IF(C305="","",IFERROR(VLOOKUP(C305,'Lists &amp; COA'!$E$47:$G$145,2,FALSE),"Vendor not found"))</x:f>
      </x:c>
      <x:c r="E305" s="13"/>
      <x:c r="F305" s="13"/>
      <x:c r="G305" s="13"/>
      <x:c r="H305" s="77"/>
      <x:c r="I305" s="13"/>
      <x:c r="J305" s="13"/>
      <x:c r="K305" s="13"/>
      <x:c r="L305" s="13"/>
    </x:row>
    <x:row r="306">
      <x:c r="A306" s="13"/>
      <x:c r="B306" s="14"/>
      <x:c r="C306" s="13"/>
      <x:c r="D306" s="76" t="str">
        <x:f>IF(C306="","",IFERROR(VLOOKUP(C306,'Lists &amp; COA'!$E$47:$G$145,2,FALSE),"Vendor not found"))</x:f>
      </x:c>
      <x:c r="E306" s="13"/>
      <x:c r="F306" s="13"/>
      <x:c r="G306" s="13"/>
      <x:c r="H306" s="77"/>
      <x:c r="I306" s="13"/>
      <x:c r="J306" s="13"/>
      <x:c r="K306" s="13"/>
      <x:c r="L306" s="13"/>
    </x:row>
    <x:row r="307">
      <x:c r="A307" s="13"/>
      <x:c r="B307" s="14"/>
      <x:c r="C307" s="13"/>
      <x:c r="D307" s="76" t="str">
        <x:f>IF(C307="","",IFERROR(VLOOKUP(C307,'Lists &amp; COA'!$E$47:$G$145,2,FALSE),"Vendor not found"))</x:f>
      </x:c>
      <x:c r="E307" s="13"/>
      <x:c r="F307" s="13"/>
      <x:c r="G307" s="13"/>
      <x:c r="H307" s="77"/>
      <x:c r="I307" s="13"/>
      <x:c r="J307" s="13"/>
      <x:c r="K307" s="13"/>
      <x:c r="L307" s="13"/>
    </x:row>
    <x:row r="308">
      <x:c r="A308" s="13"/>
      <x:c r="B308" s="14"/>
      <x:c r="C308" s="13"/>
      <x:c r="D308" s="76" t="str">
        <x:f>IF(C308="","",IFERROR(VLOOKUP(C308,'Lists &amp; COA'!$E$47:$G$145,2,FALSE),"Vendor not found"))</x:f>
      </x:c>
      <x:c r="E308" s="13"/>
      <x:c r="F308" s="13"/>
      <x:c r="G308" s="13"/>
      <x:c r="H308" s="77"/>
      <x:c r="I308" s="13"/>
      <x:c r="J308" s="13"/>
      <x:c r="K308" s="13"/>
      <x:c r="L308" s="13"/>
    </x:row>
    <x:row r="309">
      <x:c r="A309" s="13"/>
      <x:c r="B309" s="14"/>
      <x:c r="C309" s="13"/>
      <x:c r="D309" s="76" t="str">
        <x:f>IF(C309="","",IFERROR(VLOOKUP(C309,'Lists &amp; COA'!$E$47:$G$145,2,FALSE),"Vendor not found"))</x:f>
      </x:c>
      <x:c r="E309" s="13"/>
      <x:c r="F309" s="13"/>
      <x:c r="G309" s="13"/>
      <x:c r="H309" s="77"/>
      <x:c r="I309" s="13"/>
      <x:c r="J309" s="13"/>
      <x:c r="K309" s="13"/>
      <x:c r="L309" s="13"/>
    </x:row>
    <x:row r="310">
      <x:c r="A310" s="13"/>
      <x:c r="B310" s="14"/>
      <x:c r="C310" s="13"/>
      <x:c r="D310" s="76" t="str">
        <x:f>IF(C310="","",IFERROR(VLOOKUP(C310,'Lists &amp; COA'!$E$47:$G$145,2,FALSE),"Vendor not found"))</x:f>
      </x:c>
      <x:c r="E310" s="13"/>
      <x:c r="F310" s="13"/>
      <x:c r="G310" s="13"/>
      <x:c r="H310" s="77"/>
      <x:c r="I310" s="13"/>
      <x:c r="J310" s="13"/>
      <x:c r="K310" s="13"/>
      <x:c r="L310" s="13"/>
    </x:row>
    <x:row r="311">
      <x:c r="A311" s="13"/>
      <x:c r="B311" s="14"/>
      <x:c r="C311" s="13"/>
      <x:c r="D311" s="76" t="str">
        <x:f>IF(C311="","",IFERROR(VLOOKUP(C311,'Lists &amp; COA'!$E$47:$G$145,2,FALSE),"Vendor not found"))</x:f>
      </x:c>
      <x:c r="E311" s="13"/>
      <x:c r="F311" s="13"/>
      <x:c r="G311" s="13"/>
      <x:c r="H311" s="77"/>
      <x:c r="I311" s="13"/>
      <x:c r="J311" s="13"/>
      <x:c r="K311" s="13"/>
      <x:c r="L311" s="13"/>
    </x:row>
    <x:row r="312">
      <x:c r="A312" s="13"/>
      <x:c r="B312" s="14"/>
      <x:c r="C312" s="13"/>
      <x:c r="D312" s="76" t="str">
        <x:f>IF(C312="","",IFERROR(VLOOKUP(C312,'Lists &amp; COA'!$E$47:$G$145,2,FALSE),"Vendor not found"))</x:f>
      </x:c>
      <x:c r="E312" s="13"/>
      <x:c r="F312" s="13"/>
      <x:c r="G312" s="13"/>
      <x:c r="H312" s="77"/>
      <x:c r="I312" s="13"/>
      <x:c r="J312" s="13"/>
      <x:c r="K312" s="13"/>
      <x:c r="L312" s="13"/>
    </x:row>
    <x:row r="313">
      <x:c r="A313" s="13"/>
      <x:c r="B313" s="14"/>
      <x:c r="C313" s="13"/>
      <x:c r="D313" s="76" t="str">
        <x:f>IF(C313="","",IFERROR(VLOOKUP(C313,'Lists &amp; COA'!$E$47:$G$145,2,FALSE),"Vendor not found"))</x:f>
      </x:c>
      <x:c r="E313" s="13"/>
      <x:c r="F313" s="13"/>
      <x:c r="G313" s="13"/>
      <x:c r="H313" s="77"/>
      <x:c r="I313" s="13"/>
      <x:c r="J313" s="13"/>
      <x:c r="K313" s="13"/>
      <x:c r="L313" s="13"/>
    </x:row>
    <x:row r="314">
      <x:c r="A314" s="13"/>
      <x:c r="B314" s="14"/>
      <x:c r="C314" s="13"/>
      <x:c r="D314" s="76" t="str">
        <x:f>IF(C314="","",IFERROR(VLOOKUP(C314,'Lists &amp; COA'!$E$47:$G$145,2,FALSE),"Vendor not found"))</x:f>
      </x:c>
      <x:c r="E314" s="13"/>
      <x:c r="F314" s="13"/>
      <x:c r="G314" s="13"/>
      <x:c r="H314" s="77"/>
      <x:c r="I314" s="13"/>
      <x:c r="J314" s="13"/>
      <x:c r="K314" s="13"/>
      <x:c r="L314" s="13"/>
    </x:row>
    <x:row r="315">
      <x:c r="A315" s="13"/>
      <x:c r="B315" s="14"/>
      <x:c r="C315" s="13"/>
      <x:c r="D315" s="76" t="str">
        <x:f>IF(C315="","",IFERROR(VLOOKUP(C315,'Lists &amp; COA'!$E$47:$G$145,2,FALSE),"Vendor not found"))</x:f>
      </x:c>
      <x:c r="E315" s="13"/>
      <x:c r="F315" s="13"/>
      <x:c r="G315" s="13"/>
      <x:c r="H315" s="77"/>
      <x:c r="I315" s="13"/>
      <x:c r="J315" s="13"/>
      <x:c r="K315" s="13"/>
      <x:c r="L315" s="13"/>
    </x:row>
    <x:row r="316">
      <x:c r="A316" s="13"/>
      <x:c r="B316" s="14"/>
      <x:c r="C316" s="13"/>
      <x:c r="D316" s="76" t="str">
        <x:f>IF(C316="","",IFERROR(VLOOKUP(C316,'Lists &amp; COA'!$E$47:$G$145,2,FALSE),"Vendor not found"))</x:f>
      </x:c>
      <x:c r="E316" s="13"/>
      <x:c r="F316" s="13"/>
      <x:c r="G316" s="13"/>
      <x:c r="H316" s="77"/>
      <x:c r="I316" s="13"/>
      <x:c r="J316" s="13"/>
      <x:c r="K316" s="13"/>
      <x:c r="L316" s="13"/>
    </x:row>
    <x:row r="317">
      <x:c r="A317" s="13"/>
      <x:c r="B317" s="14"/>
      <x:c r="C317" s="13"/>
      <x:c r="D317" s="76" t="str">
        <x:f>IF(C317="","",IFERROR(VLOOKUP(C317,'Lists &amp; COA'!$E$47:$G$145,2,FALSE),"Vendor not found"))</x:f>
      </x:c>
      <x:c r="E317" s="13"/>
      <x:c r="F317" s="13"/>
      <x:c r="G317" s="13"/>
      <x:c r="H317" s="77"/>
      <x:c r="I317" s="13"/>
      <x:c r="J317" s="13"/>
      <x:c r="K317" s="13"/>
      <x:c r="L317" s="13"/>
    </x:row>
    <x:row r="318">
      <x:c r="A318" s="13"/>
      <x:c r="B318" s="14"/>
      <x:c r="C318" s="13"/>
      <x:c r="D318" s="76" t="str">
        <x:f>IF(C318="","",IFERROR(VLOOKUP(C318,'Lists &amp; COA'!$E$47:$G$145,2,FALSE),"Vendor not found"))</x:f>
      </x:c>
      <x:c r="E318" s="13"/>
      <x:c r="F318" s="13"/>
      <x:c r="G318" s="13"/>
      <x:c r="H318" s="77"/>
      <x:c r="I318" s="13"/>
      <x:c r="J318" s="13"/>
      <x:c r="K318" s="13"/>
      <x:c r="L318" s="13"/>
    </x:row>
    <x:row r="319">
      <x:c r="A319" s="13"/>
      <x:c r="B319" s="14"/>
      <x:c r="C319" s="13"/>
      <x:c r="D319" s="76" t="str">
        <x:f>IF(C319="","",IFERROR(VLOOKUP(C319,'Lists &amp; COA'!$E$47:$G$145,2,FALSE),"Vendor not found"))</x:f>
      </x:c>
      <x:c r="E319" s="13"/>
      <x:c r="F319" s="13"/>
      <x:c r="G319" s="13"/>
      <x:c r="H319" s="77"/>
      <x:c r="I319" s="13"/>
      <x:c r="J319" s="13"/>
      <x:c r="K319" s="13"/>
      <x:c r="L319" s="13"/>
    </x:row>
    <x:row r="320">
      <x:c r="A320" s="13"/>
      <x:c r="B320" s="14"/>
      <x:c r="C320" s="13"/>
      <x:c r="D320" s="76" t="str">
        <x:f>IF(C320="","",IFERROR(VLOOKUP(C320,'Lists &amp; COA'!$E$47:$G$145,2,FALSE),"Vendor not found"))</x:f>
      </x:c>
      <x:c r="E320" s="13"/>
      <x:c r="F320" s="13"/>
      <x:c r="G320" s="13"/>
      <x:c r="H320" s="77"/>
      <x:c r="I320" s="13"/>
      <x:c r="J320" s="13"/>
      <x:c r="K320" s="13"/>
      <x:c r="L320" s="13"/>
    </x:row>
    <x:row r="321">
      <x:c r="A321" s="13"/>
      <x:c r="B321" s="14"/>
      <x:c r="C321" s="13"/>
      <x:c r="D321" s="76" t="str">
        <x:f>IF(C321="","",IFERROR(VLOOKUP(C321,'Lists &amp; COA'!$E$47:$G$145,2,FALSE),"Vendor not found"))</x:f>
      </x:c>
      <x:c r="E321" s="13"/>
      <x:c r="F321" s="13"/>
      <x:c r="G321" s="13"/>
      <x:c r="H321" s="77"/>
      <x:c r="I321" s="13"/>
      <x:c r="J321" s="13"/>
      <x:c r="K321" s="13"/>
      <x:c r="L321" s="13"/>
    </x:row>
    <x:row r="322">
      <x:c r="A322" s="13"/>
      <x:c r="B322" s="14"/>
      <x:c r="C322" s="13"/>
      <x:c r="D322" s="76" t="str">
        <x:f>IF(C322="","",IFERROR(VLOOKUP(C322,'Lists &amp; COA'!$E$47:$G$145,2,FALSE),"Vendor not found"))</x:f>
      </x:c>
      <x:c r="E322" s="13"/>
      <x:c r="F322" s="13"/>
      <x:c r="G322" s="13"/>
      <x:c r="H322" s="77"/>
      <x:c r="I322" s="13"/>
      <x:c r="J322" s="13"/>
      <x:c r="K322" s="13"/>
      <x:c r="L322" s="13"/>
    </x:row>
    <x:row r="323">
      <x:c r="A323" s="13"/>
      <x:c r="B323" s="14"/>
      <x:c r="C323" s="13"/>
      <x:c r="D323" s="76" t="str">
        <x:f>IF(C323="","",IFERROR(VLOOKUP(C323,'Lists &amp; COA'!$E$47:$G$145,2,FALSE),"Vendor not found"))</x:f>
      </x:c>
      <x:c r="E323" s="13"/>
      <x:c r="F323" s="13"/>
      <x:c r="G323" s="13"/>
      <x:c r="H323" s="77"/>
      <x:c r="I323" s="13"/>
      <x:c r="J323" s="13"/>
      <x:c r="K323" s="13"/>
      <x:c r="L323" s="13"/>
    </x:row>
    <x:row r="324">
      <x:c r="A324" s="13"/>
      <x:c r="B324" s="14"/>
      <x:c r="C324" s="13"/>
      <x:c r="D324" s="76" t="str">
        <x:f>IF(C324="","",IFERROR(VLOOKUP(C324,'Lists &amp; COA'!$E$47:$G$145,2,FALSE),"Vendor not found"))</x:f>
      </x:c>
      <x:c r="E324" s="13"/>
      <x:c r="F324" s="13"/>
      <x:c r="G324" s="13"/>
      <x:c r="H324" s="77"/>
      <x:c r="I324" s="13"/>
      <x:c r="J324" s="13"/>
      <x:c r="K324" s="13"/>
      <x:c r="L324" s="13"/>
    </x:row>
    <x:row r="325">
      <x:c r="A325" s="13"/>
      <x:c r="B325" s="14"/>
      <x:c r="C325" s="13"/>
      <x:c r="D325" s="76" t="str">
        <x:f>IF(C325="","",IFERROR(VLOOKUP(C325,'Lists &amp; COA'!$E$47:$G$145,2,FALSE),"Vendor not found"))</x:f>
      </x:c>
      <x:c r="E325" s="13"/>
      <x:c r="F325" s="13"/>
      <x:c r="G325" s="13"/>
      <x:c r="H325" s="77"/>
      <x:c r="I325" s="13"/>
      <x:c r="J325" s="13"/>
      <x:c r="K325" s="13"/>
      <x:c r="L325" s="13"/>
    </x:row>
    <x:row r="326">
      <x:c r="A326" s="13"/>
      <x:c r="B326" s="14"/>
      <x:c r="C326" s="13"/>
      <x:c r="D326" s="76" t="str">
        <x:f>IF(C326="","",IFERROR(VLOOKUP(C326,'Lists &amp; COA'!$E$47:$G$145,2,FALSE),"Vendor not found"))</x:f>
      </x:c>
      <x:c r="E326" s="13"/>
      <x:c r="F326" s="13"/>
      <x:c r="G326" s="13"/>
      <x:c r="H326" s="77"/>
      <x:c r="I326" s="13"/>
      <x:c r="J326" s="13"/>
      <x:c r="K326" s="13"/>
      <x:c r="L326" s="13"/>
    </x:row>
    <x:row r="327">
      <x:c r="A327" s="13"/>
      <x:c r="B327" s="14"/>
      <x:c r="C327" s="13"/>
      <x:c r="D327" s="76" t="str">
        <x:f>IF(C327="","",IFERROR(VLOOKUP(C327,'Lists &amp; COA'!$E$47:$G$145,2,FALSE),"Vendor not found"))</x:f>
      </x:c>
      <x:c r="E327" s="13"/>
      <x:c r="F327" s="13"/>
      <x:c r="G327" s="13"/>
      <x:c r="H327" s="77"/>
      <x:c r="I327" s="13"/>
      <x:c r="J327" s="13"/>
      <x:c r="K327" s="13"/>
      <x:c r="L327" s="13"/>
    </x:row>
    <x:row r="328">
      <x:c r="A328" s="13"/>
      <x:c r="B328" s="14"/>
      <x:c r="C328" s="13"/>
      <x:c r="D328" s="76" t="str">
        <x:f>IF(C328="","",IFERROR(VLOOKUP(C328,'Lists &amp; COA'!$E$47:$G$145,2,FALSE),"Vendor not found"))</x:f>
      </x:c>
      <x:c r="E328" s="13"/>
      <x:c r="F328" s="13"/>
      <x:c r="G328" s="13"/>
      <x:c r="H328" s="77"/>
      <x:c r="I328" s="13"/>
      <x:c r="J328" s="13"/>
      <x:c r="K328" s="13"/>
      <x:c r="L328" s="13"/>
    </x:row>
    <x:row r="329">
      <x:c r="A329" s="13"/>
      <x:c r="B329" s="14"/>
      <x:c r="C329" s="13"/>
      <x:c r="D329" s="76" t="str">
        <x:f>IF(C329="","",IFERROR(VLOOKUP(C329,'Lists &amp; COA'!$E$47:$G$145,2,FALSE),"Vendor not found"))</x:f>
      </x:c>
      <x:c r="E329" s="13"/>
      <x:c r="F329" s="13"/>
      <x:c r="G329" s="13"/>
      <x:c r="H329" s="77"/>
      <x:c r="I329" s="13"/>
      <x:c r="J329" s="13"/>
      <x:c r="K329" s="13"/>
      <x:c r="L329" s="13"/>
    </x:row>
    <x:row r="330">
      <x:c r="A330" s="13"/>
      <x:c r="B330" s="14"/>
      <x:c r="C330" s="13"/>
      <x:c r="D330" s="76" t="str">
        <x:f>IF(C330="","",IFERROR(VLOOKUP(C330,'Lists &amp; COA'!$E$47:$G$145,2,FALSE),"Vendor not found"))</x:f>
      </x:c>
      <x:c r="E330" s="13"/>
      <x:c r="F330" s="13"/>
      <x:c r="G330" s="13"/>
      <x:c r="H330" s="77"/>
      <x:c r="I330" s="13"/>
      <x:c r="J330" s="13"/>
      <x:c r="K330" s="13"/>
      <x:c r="L330" s="13"/>
    </x:row>
    <x:row r="331">
      <x:c r="A331" s="13"/>
      <x:c r="B331" s="14"/>
      <x:c r="C331" s="13"/>
      <x:c r="D331" s="76" t="str">
        <x:f>IF(C331="","",IFERROR(VLOOKUP(C331,'Lists &amp; COA'!$E$47:$G$145,2,FALSE),"Vendor not found"))</x:f>
      </x:c>
      <x:c r="E331" s="13"/>
      <x:c r="F331" s="13"/>
      <x:c r="G331" s="13"/>
      <x:c r="H331" s="77"/>
      <x:c r="I331" s="13"/>
      <x:c r="J331" s="13"/>
      <x:c r="K331" s="13"/>
      <x:c r="L331" s="13"/>
    </x:row>
    <x:row r="332">
      <x:c r="A332" s="13"/>
      <x:c r="B332" s="14"/>
      <x:c r="C332" s="13"/>
      <x:c r="D332" s="76" t="str">
        <x:f>IF(C332="","",IFERROR(VLOOKUP(C332,'Lists &amp; COA'!$E$47:$G$145,2,FALSE),"Vendor not found"))</x:f>
      </x:c>
      <x:c r="E332" s="13"/>
      <x:c r="F332" s="13"/>
      <x:c r="G332" s="13"/>
      <x:c r="H332" s="77"/>
      <x:c r="I332" s="13"/>
      <x:c r="J332" s="13"/>
      <x:c r="K332" s="13"/>
      <x:c r="L332" s="13"/>
    </x:row>
    <x:row r="333">
      <x:c r="A333" s="13"/>
      <x:c r="B333" s="14"/>
      <x:c r="C333" s="13"/>
      <x:c r="D333" s="76" t="str">
        <x:f>IF(C333="","",IFERROR(VLOOKUP(C333,'Lists &amp; COA'!$E$47:$G$145,2,FALSE),"Vendor not found"))</x:f>
      </x:c>
      <x:c r="E333" s="13"/>
      <x:c r="F333" s="13"/>
      <x:c r="G333" s="13"/>
      <x:c r="H333" s="77"/>
      <x:c r="I333" s="13"/>
      <x:c r="J333" s="13"/>
      <x:c r="K333" s="13"/>
      <x:c r="L333" s="13"/>
    </x:row>
    <x:row r="334">
      <x:c r="A334" s="13"/>
      <x:c r="B334" s="14"/>
      <x:c r="C334" s="13"/>
      <x:c r="D334" s="76" t="str">
        <x:f>IF(C334="","",IFERROR(VLOOKUP(C334,'Lists &amp; COA'!$E$47:$G$145,2,FALSE),"Vendor not found"))</x:f>
      </x:c>
      <x:c r="E334" s="13"/>
      <x:c r="F334" s="13"/>
      <x:c r="G334" s="13"/>
      <x:c r="H334" s="77"/>
      <x:c r="I334" s="13"/>
      <x:c r="J334" s="13"/>
      <x:c r="K334" s="13"/>
      <x:c r="L334" s="13"/>
    </x:row>
    <x:row r="335">
      <x:c r="A335" s="13"/>
      <x:c r="B335" s="14"/>
      <x:c r="C335" s="13"/>
      <x:c r="D335" s="76" t="str">
        <x:f>IF(C335="","",IFERROR(VLOOKUP(C335,'Lists &amp; COA'!$E$47:$G$145,2,FALSE),"Vendor not found"))</x:f>
      </x:c>
      <x:c r="E335" s="13"/>
      <x:c r="F335" s="13"/>
      <x:c r="G335" s="13"/>
      <x:c r="H335" s="77"/>
      <x:c r="I335" s="13"/>
      <x:c r="J335" s="13"/>
      <x:c r="K335" s="13"/>
      <x:c r="L335" s="13"/>
    </x:row>
    <x:row r="336">
      <x:c r="A336" s="13"/>
      <x:c r="B336" s="14"/>
      <x:c r="C336" s="13"/>
      <x:c r="D336" s="76" t="str">
        <x:f>IF(C336="","",IFERROR(VLOOKUP(C336,'Lists &amp; COA'!$E$47:$G$145,2,FALSE),"Vendor not found"))</x:f>
      </x:c>
      <x:c r="E336" s="13"/>
      <x:c r="F336" s="13"/>
      <x:c r="G336" s="13"/>
      <x:c r="H336" s="77"/>
      <x:c r="I336" s="13"/>
      <x:c r="J336" s="13"/>
      <x:c r="K336" s="13"/>
      <x:c r="L336" s="13"/>
    </x:row>
    <x:row r="337">
      <x:c r="A337" s="13"/>
      <x:c r="B337" s="14"/>
      <x:c r="C337" s="13"/>
      <x:c r="D337" s="76" t="str">
        <x:f>IF(C337="","",IFERROR(VLOOKUP(C337,'Lists &amp; COA'!$E$47:$G$145,2,FALSE),"Vendor not found"))</x:f>
      </x:c>
      <x:c r="E337" s="13"/>
      <x:c r="F337" s="13"/>
      <x:c r="G337" s="13"/>
      <x:c r="H337" s="77"/>
      <x:c r="I337" s="13"/>
      <x:c r="J337" s="13"/>
      <x:c r="K337" s="13"/>
      <x:c r="L337" s="13"/>
    </x:row>
    <x:row r="338">
      <x:c r="A338" s="13"/>
      <x:c r="B338" s="14"/>
      <x:c r="C338" s="13"/>
      <x:c r="D338" s="76" t="str">
        <x:f>IF(C338="","",IFERROR(VLOOKUP(C338,'Lists &amp; COA'!$E$47:$G$145,2,FALSE),"Vendor not found"))</x:f>
      </x:c>
      <x:c r="E338" s="13"/>
      <x:c r="F338" s="13"/>
      <x:c r="G338" s="13"/>
      <x:c r="H338" s="77"/>
      <x:c r="I338" s="13"/>
      <x:c r="J338" s="13"/>
      <x:c r="K338" s="13"/>
      <x:c r="L338" s="13"/>
    </x:row>
    <x:row r="339">
      <x:c r="A339" s="13"/>
      <x:c r="B339" s="14"/>
      <x:c r="C339" s="13"/>
      <x:c r="D339" s="76" t="str">
        <x:f>IF(C339="","",IFERROR(VLOOKUP(C339,'Lists &amp; COA'!$E$47:$G$145,2,FALSE),"Vendor not found"))</x:f>
      </x:c>
      <x:c r="E339" s="13"/>
      <x:c r="F339" s="13"/>
      <x:c r="G339" s="13"/>
      <x:c r="H339" s="77"/>
      <x:c r="I339" s="13"/>
      <x:c r="J339" s="13"/>
      <x:c r="K339" s="13"/>
      <x:c r="L339" s="13"/>
    </x:row>
    <x:row r="340">
      <x:c r="A340" s="13"/>
      <x:c r="B340" s="14"/>
      <x:c r="C340" s="13"/>
      <x:c r="D340" s="76" t="str">
        <x:f>IF(C340="","",IFERROR(VLOOKUP(C340,'Lists &amp; COA'!$E$47:$G$145,2,FALSE),"Vendor not found"))</x:f>
      </x:c>
      <x:c r="E340" s="13"/>
      <x:c r="F340" s="13"/>
      <x:c r="G340" s="13"/>
      <x:c r="H340" s="77"/>
      <x:c r="I340" s="13"/>
      <x:c r="J340" s="13"/>
      <x:c r="K340" s="13"/>
      <x:c r="L340" s="13"/>
    </x:row>
    <x:row r="341">
      <x:c r="A341" s="13"/>
      <x:c r="B341" s="14"/>
      <x:c r="C341" s="13"/>
      <x:c r="D341" s="76" t="str">
        <x:f>IF(C341="","",IFERROR(VLOOKUP(C341,'Lists &amp; COA'!$E$47:$G$145,2,FALSE),"Vendor not found"))</x:f>
      </x:c>
      <x:c r="E341" s="13"/>
      <x:c r="F341" s="13"/>
      <x:c r="G341" s="13"/>
      <x:c r="H341" s="77"/>
      <x:c r="I341" s="13"/>
      <x:c r="J341" s="13"/>
      <x:c r="K341" s="13"/>
      <x:c r="L341" s="13"/>
    </x:row>
    <x:row r="342">
      <x:c r="A342" s="13"/>
      <x:c r="B342" s="14"/>
      <x:c r="C342" s="13"/>
      <x:c r="D342" s="76" t="str">
        <x:f>IF(C342="","",IFERROR(VLOOKUP(C342,'Lists &amp; COA'!$E$47:$G$145,2,FALSE),"Vendor not found"))</x:f>
      </x:c>
      <x:c r="E342" s="13"/>
      <x:c r="F342" s="13"/>
      <x:c r="G342" s="13"/>
      <x:c r="H342" s="77"/>
      <x:c r="I342" s="13"/>
      <x:c r="J342" s="13"/>
      <x:c r="K342" s="13"/>
      <x:c r="L342" s="13"/>
    </x:row>
    <x:row r="343">
      <x:c r="A343" s="13"/>
      <x:c r="B343" s="14"/>
      <x:c r="C343" s="13"/>
      <x:c r="D343" s="76" t="str">
        <x:f>IF(C343="","",IFERROR(VLOOKUP(C343,'Lists &amp; COA'!$E$47:$G$145,2,FALSE),"Vendor not found"))</x:f>
      </x:c>
      <x:c r="E343" s="13"/>
      <x:c r="F343" s="13"/>
      <x:c r="G343" s="13"/>
      <x:c r="H343" s="77"/>
      <x:c r="I343" s="13"/>
      <x:c r="J343" s="13"/>
      <x:c r="K343" s="13"/>
      <x:c r="L343" s="13"/>
    </x:row>
    <x:row r="344">
      <x:c r="A344" s="13"/>
      <x:c r="B344" s="14"/>
      <x:c r="C344" s="13"/>
      <x:c r="D344" s="76" t="str">
        <x:f>IF(C344="","",IFERROR(VLOOKUP(C344,'Lists &amp; COA'!$E$47:$G$145,2,FALSE),"Vendor not found"))</x:f>
      </x:c>
      <x:c r="E344" s="13"/>
      <x:c r="F344" s="13"/>
      <x:c r="G344" s="13"/>
      <x:c r="H344" s="77"/>
      <x:c r="I344" s="13"/>
      <x:c r="J344" s="13"/>
      <x:c r="K344" s="13"/>
      <x:c r="L344" s="13"/>
    </x:row>
    <x:row r="345">
      <x:c r="A345" s="13"/>
      <x:c r="B345" s="14"/>
      <x:c r="C345" s="13"/>
      <x:c r="D345" s="76" t="str">
        <x:f>IF(C345="","",IFERROR(VLOOKUP(C345,'Lists &amp; COA'!$E$47:$G$145,2,FALSE),"Vendor not found"))</x:f>
      </x:c>
      <x:c r="E345" s="13"/>
      <x:c r="F345" s="13"/>
      <x:c r="G345" s="13"/>
      <x:c r="H345" s="77"/>
      <x:c r="I345" s="13"/>
      <x:c r="J345" s="13"/>
      <x:c r="K345" s="13"/>
      <x:c r="L345" s="13"/>
    </x:row>
    <x:row r="346">
      <x:c r="A346" s="13"/>
      <x:c r="B346" s="14"/>
      <x:c r="C346" s="13"/>
      <x:c r="D346" s="76" t="str">
        <x:f>IF(C346="","",IFERROR(VLOOKUP(C346,'Lists &amp; COA'!$E$47:$G$145,2,FALSE),"Vendor not found"))</x:f>
      </x:c>
      <x:c r="E346" s="13"/>
      <x:c r="F346" s="13"/>
      <x:c r="G346" s="13"/>
      <x:c r="H346" s="77"/>
      <x:c r="I346" s="13"/>
      <x:c r="J346" s="13"/>
      <x:c r="K346" s="13"/>
      <x:c r="L346" s="13"/>
    </x:row>
    <x:row r="347">
      <x:c r="A347" s="13"/>
      <x:c r="B347" s="14"/>
      <x:c r="C347" s="13"/>
      <x:c r="D347" s="76" t="str">
        <x:f>IF(C347="","",IFERROR(VLOOKUP(C347,'Lists &amp; COA'!$E$47:$G$145,2,FALSE),"Vendor not found"))</x:f>
      </x:c>
      <x:c r="E347" s="13"/>
      <x:c r="F347" s="13"/>
      <x:c r="G347" s="13"/>
      <x:c r="H347" s="77"/>
      <x:c r="I347" s="13"/>
      <x:c r="J347" s="13"/>
      <x:c r="K347" s="13"/>
      <x:c r="L347" s="13"/>
    </x:row>
    <x:row r="348">
      <x:c r="A348" s="13"/>
      <x:c r="B348" s="14"/>
      <x:c r="C348" s="13"/>
      <x:c r="D348" s="76" t="str">
        <x:f>IF(C348="","",IFERROR(VLOOKUP(C348,'Lists &amp; COA'!$E$47:$G$145,2,FALSE),"Vendor not found"))</x:f>
      </x:c>
      <x:c r="E348" s="13"/>
      <x:c r="F348" s="13"/>
      <x:c r="G348" s="13"/>
      <x:c r="H348" s="77"/>
      <x:c r="I348" s="13"/>
      <x:c r="J348" s="13"/>
      <x:c r="K348" s="13"/>
      <x:c r="L348" s="13"/>
    </x:row>
    <x:row r="349">
      <x:c r="A349" s="13"/>
      <x:c r="B349" s="14"/>
      <x:c r="C349" s="13"/>
      <x:c r="D349" s="76" t="str">
        <x:f>IF(C349="","",IFERROR(VLOOKUP(C349,'Lists &amp; COA'!$E$47:$G$145,2,FALSE),"Vendor not found"))</x:f>
      </x:c>
      <x:c r="E349" s="13"/>
      <x:c r="F349" s="13"/>
      <x:c r="G349" s="13"/>
      <x:c r="H349" s="77"/>
      <x:c r="I349" s="13"/>
      <x:c r="J349" s="13"/>
      <x:c r="K349" s="13"/>
      <x:c r="L349" s="13"/>
    </x:row>
    <x:row r="350">
      <x:c r="A350" s="13"/>
      <x:c r="B350" s="14"/>
      <x:c r="C350" s="13"/>
      <x:c r="D350" s="76" t="str">
        <x:f>IF(C350="","",IFERROR(VLOOKUP(C350,'Lists &amp; COA'!$E$47:$G$145,2,FALSE),"Vendor not found"))</x:f>
      </x:c>
      <x:c r="E350" s="13"/>
      <x:c r="F350" s="13"/>
      <x:c r="G350" s="13"/>
      <x:c r="H350" s="77"/>
      <x:c r="I350" s="13"/>
      <x:c r="J350" s="13"/>
      <x:c r="K350" s="13"/>
      <x:c r="L350" s="13"/>
    </x:row>
    <x:row r="351">
      <x:c r="A351" s="13"/>
      <x:c r="B351" s="14"/>
      <x:c r="C351" s="13"/>
      <x:c r="D351" s="76" t="str">
        <x:f>IF(C351="","",IFERROR(VLOOKUP(C351,'Lists &amp; COA'!$E$47:$G$145,2,FALSE),"Vendor not found"))</x:f>
      </x:c>
      <x:c r="E351" s="13"/>
      <x:c r="F351" s="13"/>
      <x:c r="G351" s="13"/>
      <x:c r="H351" s="77"/>
      <x:c r="I351" s="13"/>
      <x:c r="J351" s="13"/>
      <x:c r="K351" s="13"/>
      <x:c r="L351" s="13"/>
    </x:row>
    <x:row r="352">
      <x:c r="A352" s="13"/>
      <x:c r="B352" s="14"/>
      <x:c r="C352" s="13"/>
      <x:c r="D352" s="76" t="str">
        <x:f>IF(C352="","",IFERROR(VLOOKUP(C352,'Lists &amp; COA'!$E$47:$G$145,2,FALSE),"Vendor not found"))</x:f>
      </x:c>
      <x:c r="E352" s="13"/>
      <x:c r="F352" s="13"/>
      <x:c r="G352" s="13"/>
      <x:c r="H352" s="77"/>
      <x:c r="I352" s="13"/>
      <x:c r="J352" s="13"/>
      <x:c r="K352" s="13"/>
      <x:c r="L352" s="13"/>
    </x:row>
    <x:row r="353">
      <x:c r="A353" s="13"/>
      <x:c r="B353" s="14"/>
      <x:c r="C353" s="13"/>
      <x:c r="D353" s="76" t="str">
        <x:f>IF(C353="","",IFERROR(VLOOKUP(C353,'Lists &amp; COA'!$E$47:$G$145,2,FALSE),"Vendor not found"))</x:f>
      </x:c>
      <x:c r="E353" s="13"/>
      <x:c r="F353" s="13"/>
      <x:c r="G353" s="13"/>
      <x:c r="H353" s="77"/>
      <x:c r="I353" s="13"/>
      <x:c r="J353" s="13"/>
      <x:c r="K353" s="13"/>
      <x:c r="L353" s="13"/>
    </x:row>
    <x:row r="354">
      <x:c r="A354" s="13"/>
      <x:c r="B354" s="14"/>
      <x:c r="C354" s="13"/>
      <x:c r="D354" s="76" t="str">
        <x:f>IF(C354="","",IFERROR(VLOOKUP(C354,'Lists &amp; COA'!$E$47:$G$145,2,FALSE),"Vendor not found"))</x:f>
      </x:c>
      <x:c r="E354" s="13"/>
      <x:c r="F354" s="13"/>
      <x:c r="G354" s="13"/>
      <x:c r="H354" s="77"/>
      <x:c r="I354" s="13"/>
      <x:c r="J354" s="13"/>
      <x:c r="K354" s="13"/>
      <x:c r="L354" s="13"/>
    </x:row>
    <x:row r="355">
      <x:c r="A355" s="13"/>
      <x:c r="B355" s="14"/>
      <x:c r="C355" s="13"/>
      <x:c r="D355" s="76" t="str">
        <x:f>IF(C355="","",IFERROR(VLOOKUP(C355,'Lists &amp; COA'!$E$47:$G$145,2,FALSE),"Vendor not found"))</x:f>
      </x:c>
      <x:c r="E355" s="13"/>
      <x:c r="F355" s="13"/>
      <x:c r="G355" s="13"/>
      <x:c r="H355" s="77"/>
      <x:c r="I355" s="13"/>
      <x:c r="J355" s="13"/>
      <x:c r="K355" s="13"/>
      <x:c r="L355" s="13"/>
    </x:row>
    <x:row r="356">
      <x:c r="A356" s="13"/>
      <x:c r="B356" s="14"/>
      <x:c r="C356" s="13"/>
      <x:c r="D356" s="76" t="str">
        <x:f>IF(C356="","",IFERROR(VLOOKUP(C356,'Lists &amp; COA'!$E$47:$G$145,2,FALSE),"Vendor not found"))</x:f>
      </x:c>
      <x:c r="E356" s="13"/>
      <x:c r="F356" s="13"/>
      <x:c r="G356" s="13"/>
      <x:c r="H356" s="77"/>
      <x:c r="I356" s="13"/>
      <x:c r="J356" s="13"/>
      <x:c r="K356" s="13"/>
      <x:c r="L356" s="13"/>
    </x:row>
    <x:row r="357">
      <x:c r="A357" s="13"/>
      <x:c r="B357" s="14"/>
      <x:c r="C357" s="13"/>
      <x:c r="D357" s="76" t="str">
        <x:f>IF(C357="","",IFERROR(VLOOKUP(C357,'Lists &amp; COA'!$E$47:$G$145,2,FALSE),"Vendor not found"))</x:f>
      </x:c>
      <x:c r="E357" s="13"/>
      <x:c r="F357" s="13"/>
      <x:c r="G357" s="13"/>
      <x:c r="H357" s="77"/>
      <x:c r="I357" s="13"/>
      <x:c r="J357" s="13"/>
      <x:c r="K357" s="13"/>
      <x:c r="L357" s="13"/>
    </x:row>
    <x:row r="358">
      <x:c r="A358" s="13"/>
      <x:c r="B358" s="14"/>
      <x:c r="C358" s="13"/>
      <x:c r="D358" s="76" t="str">
        <x:f>IF(C358="","",IFERROR(VLOOKUP(C358,'Lists &amp; COA'!$E$47:$G$145,2,FALSE),"Vendor not found"))</x:f>
      </x:c>
      <x:c r="E358" s="13"/>
      <x:c r="F358" s="13"/>
      <x:c r="G358" s="13"/>
      <x:c r="H358" s="77"/>
      <x:c r="I358" s="13"/>
      <x:c r="J358" s="13"/>
      <x:c r="K358" s="13"/>
      <x:c r="L358" s="13"/>
    </x:row>
    <x:row r="359">
      <x:c r="A359" s="13"/>
      <x:c r="B359" s="14"/>
      <x:c r="C359" s="13"/>
      <x:c r="D359" s="76" t="str">
        <x:f>IF(C359="","",IFERROR(VLOOKUP(C359,'Lists &amp; COA'!$E$47:$G$145,2,FALSE),"Vendor not found"))</x:f>
      </x:c>
      <x:c r="E359" s="13"/>
      <x:c r="F359" s="13"/>
      <x:c r="G359" s="13"/>
      <x:c r="H359" s="77"/>
      <x:c r="I359" s="13"/>
      <x:c r="J359" s="13"/>
      <x:c r="K359" s="13"/>
      <x:c r="L359" s="13"/>
    </x:row>
    <x:row r="360">
      <x:c r="A360" s="13"/>
      <x:c r="B360" s="14"/>
      <x:c r="C360" s="13"/>
      <x:c r="D360" s="76" t="str">
        <x:f>IF(C360="","",IFERROR(VLOOKUP(C360,'Lists &amp; COA'!$E$47:$G$145,2,FALSE),"Vendor not found"))</x:f>
      </x:c>
      <x:c r="E360" s="13"/>
      <x:c r="F360" s="13"/>
      <x:c r="G360" s="13"/>
      <x:c r="H360" s="77"/>
      <x:c r="I360" s="13"/>
      <x:c r="J360" s="13"/>
      <x:c r="K360" s="13"/>
      <x:c r="L360" s="13"/>
    </x:row>
    <x:row r="361">
      <x:c r="A361" s="13"/>
      <x:c r="B361" s="14"/>
      <x:c r="C361" s="13"/>
      <x:c r="D361" s="76" t="str">
        <x:f>IF(C361="","",IFERROR(VLOOKUP(C361,'Lists &amp; COA'!$E$47:$G$145,2,FALSE),"Vendor not found"))</x:f>
      </x:c>
      <x:c r="E361" s="13"/>
      <x:c r="F361" s="13"/>
      <x:c r="G361" s="13"/>
      <x:c r="H361" s="77"/>
      <x:c r="I361" s="13"/>
      <x:c r="J361" s="13"/>
      <x:c r="K361" s="13"/>
      <x:c r="L361" s="13"/>
    </x:row>
    <x:row r="362">
      <x:c r="A362" s="13"/>
      <x:c r="B362" s="14"/>
      <x:c r="C362" s="13"/>
      <x:c r="D362" s="76" t="str">
        <x:f>IF(C362="","",IFERROR(VLOOKUP(C362,'Lists &amp; COA'!$E$47:$G$145,2,FALSE),"Vendor not found"))</x:f>
      </x:c>
      <x:c r="E362" s="13"/>
      <x:c r="F362" s="13"/>
      <x:c r="G362" s="13"/>
      <x:c r="H362" s="77"/>
      <x:c r="I362" s="13"/>
      <x:c r="J362" s="13"/>
      <x:c r="K362" s="13"/>
      <x:c r="L362" s="13"/>
    </x:row>
    <x:row r="363">
      <x:c r="A363" s="13"/>
      <x:c r="B363" s="14"/>
      <x:c r="C363" s="13"/>
      <x:c r="D363" s="76" t="str">
        <x:f>IF(C363="","",IFERROR(VLOOKUP(C363,'Lists &amp; COA'!$E$47:$G$145,2,FALSE),"Vendor not found"))</x:f>
      </x:c>
      <x:c r="E363" s="13"/>
      <x:c r="F363" s="13"/>
      <x:c r="G363" s="13"/>
      <x:c r="H363" s="77"/>
      <x:c r="I363" s="13"/>
      <x:c r="J363" s="13"/>
      <x:c r="K363" s="13"/>
      <x:c r="L363" s="13"/>
    </x:row>
    <x:row r="364">
      <x:c r="A364" s="13"/>
      <x:c r="B364" s="14"/>
      <x:c r="C364" s="13"/>
      <x:c r="D364" s="76" t="str">
        <x:f>IF(C364="","",IFERROR(VLOOKUP(C364,'Lists &amp; COA'!$E$47:$G$145,2,FALSE),"Vendor not found"))</x:f>
      </x:c>
      <x:c r="E364" s="13"/>
      <x:c r="F364" s="13"/>
      <x:c r="G364" s="13"/>
      <x:c r="H364" s="77"/>
      <x:c r="I364" s="13"/>
      <x:c r="J364" s="13"/>
      <x:c r="K364" s="13"/>
      <x:c r="L364" s="13"/>
    </x:row>
    <x:row r="365">
      <x:c r="A365" s="13"/>
      <x:c r="B365" s="14"/>
      <x:c r="C365" s="13"/>
      <x:c r="D365" s="76" t="str">
        <x:f>IF(C365="","",IFERROR(VLOOKUP(C365,'Lists &amp; COA'!$E$47:$G$145,2,FALSE),"Vendor not found"))</x:f>
      </x:c>
      <x:c r="E365" s="13"/>
      <x:c r="F365" s="13"/>
      <x:c r="G365" s="13"/>
      <x:c r="H365" s="77"/>
      <x:c r="I365" s="13"/>
      <x:c r="J365" s="13"/>
      <x:c r="K365" s="13"/>
      <x:c r="L365" s="13"/>
    </x:row>
    <x:row r="366">
      <x:c r="A366" s="13"/>
      <x:c r="B366" s="14"/>
      <x:c r="C366" s="13"/>
      <x:c r="D366" s="76" t="str">
        <x:f>IF(C366="","",IFERROR(VLOOKUP(C366,'Lists &amp; COA'!$E$47:$G$145,2,FALSE),"Vendor not found"))</x:f>
      </x:c>
      <x:c r="E366" s="13"/>
      <x:c r="F366" s="13"/>
      <x:c r="G366" s="13"/>
      <x:c r="H366" s="77"/>
      <x:c r="I366" s="13"/>
      <x:c r="J366" s="13"/>
      <x:c r="K366" s="13"/>
      <x:c r="L366" s="13"/>
    </x:row>
    <x:row r="367">
      <x:c r="A367" s="13"/>
      <x:c r="B367" s="14"/>
      <x:c r="C367" s="13"/>
      <x:c r="D367" s="76" t="str">
        <x:f>IF(C367="","",IFERROR(VLOOKUP(C367,'Lists &amp; COA'!$E$47:$G$145,2,FALSE),"Vendor not found"))</x:f>
      </x:c>
      <x:c r="E367" s="13"/>
      <x:c r="F367" s="13"/>
      <x:c r="G367" s="13"/>
      <x:c r="H367" s="77"/>
      <x:c r="I367" s="13"/>
      <x:c r="J367" s="13"/>
      <x:c r="K367" s="13"/>
      <x:c r="L367" s="13"/>
    </x:row>
    <x:row r="368">
      <x:c r="A368" s="13"/>
      <x:c r="B368" s="14"/>
      <x:c r="C368" s="13"/>
      <x:c r="D368" s="76" t="str">
        <x:f>IF(C368="","",IFERROR(VLOOKUP(C368,'Lists &amp; COA'!$E$47:$G$145,2,FALSE),"Vendor not found"))</x:f>
      </x:c>
      <x:c r="E368" s="13"/>
      <x:c r="F368" s="13"/>
      <x:c r="G368" s="13"/>
      <x:c r="H368" s="77"/>
      <x:c r="I368" s="13"/>
      <x:c r="J368" s="13"/>
      <x:c r="K368" s="13"/>
      <x:c r="L368" s="13"/>
    </x:row>
    <x:row r="369">
      <x:c r="A369" s="13"/>
      <x:c r="B369" s="14"/>
      <x:c r="C369" s="13"/>
      <x:c r="D369" s="76" t="str">
        <x:f>IF(C369="","",IFERROR(VLOOKUP(C369,'Lists &amp; COA'!$E$47:$G$145,2,FALSE),"Vendor not found"))</x:f>
      </x:c>
      <x:c r="E369" s="13"/>
      <x:c r="F369" s="13"/>
      <x:c r="G369" s="13"/>
      <x:c r="H369" s="77"/>
      <x:c r="I369" s="13"/>
      <x:c r="J369" s="13"/>
      <x:c r="K369" s="13"/>
      <x:c r="L369" s="13"/>
    </x:row>
    <x:row r="370">
      <x:c r="A370" s="13"/>
      <x:c r="B370" s="14"/>
      <x:c r="C370" s="13"/>
      <x:c r="D370" s="76" t="str">
        <x:f>IF(C370="","",IFERROR(VLOOKUP(C370,'Lists &amp; COA'!$E$47:$G$145,2,FALSE),"Vendor not found"))</x:f>
      </x:c>
      <x:c r="E370" s="13"/>
      <x:c r="F370" s="13"/>
      <x:c r="G370" s="13"/>
      <x:c r="H370" s="77"/>
      <x:c r="I370" s="13"/>
      <x:c r="J370" s="13"/>
      <x:c r="K370" s="13"/>
      <x:c r="L370" s="13"/>
    </x:row>
    <x:row r="371">
      <x:c r="A371" s="13"/>
      <x:c r="B371" s="14"/>
      <x:c r="C371" s="13"/>
      <x:c r="D371" s="76" t="str">
        <x:f>IF(C371="","",IFERROR(VLOOKUP(C371,'Lists &amp; COA'!$E$47:$G$145,2,FALSE),"Vendor not found"))</x:f>
      </x:c>
      <x:c r="E371" s="13"/>
      <x:c r="F371" s="13"/>
      <x:c r="G371" s="13"/>
      <x:c r="H371" s="77"/>
      <x:c r="I371" s="13"/>
      <x:c r="J371" s="13"/>
      <x:c r="K371" s="13"/>
      <x:c r="L371" s="13"/>
    </x:row>
    <x:row r="372">
      <x:c r="A372" s="13"/>
      <x:c r="B372" s="14"/>
      <x:c r="C372" s="13"/>
      <x:c r="D372" s="76" t="str">
        <x:f>IF(C372="","",IFERROR(VLOOKUP(C372,'Lists &amp; COA'!$E$47:$G$145,2,FALSE),"Vendor not found"))</x:f>
      </x:c>
      <x:c r="E372" s="13"/>
      <x:c r="F372" s="13"/>
      <x:c r="G372" s="13"/>
      <x:c r="H372" s="77"/>
      <x:c r="I372" s="13"/>
      <x:c r="J372" s="13"/>
      <x:c r="K372" s="13"/>
      <x:c r="L372" s="13"/>
    </x:row>
    <x:row r="373">
      <x:c r="A373" s="13"/>
      <x:c r="B373" s="14"/>
      <x:c r="C373" s="13"/>
      <x:c r="D373" s="76" t="str">
        <x:f>IF(C373="","",IFERROR(VLOOKUP(C373,'Lists &amp; COA'!$E$47:$G$145,2,FALSE),"Vendor not found"))</x:f>
      </x:c>
      <x:c r="E373" s="13"/>
      <x:c r="F373" s="13"/>
      <x:c r="G373" s="13"/>
      <x:c r="H373" s="77"/>
      <x:c r="I373" s="13"/>
      <x:c r="J373" s="13"/>
      <x:c r="K373" s="13"/>
      <x:c r="L373" s="13"/>
    </x:row>
    <x:row r="374">
      <x:c r="A374" s="13"/>
      <x:c r="B374" s="14"/>
      <x:c r="C374" s="13"/>
      <x:c r="D374" s="76" t="str">
        <x:f>IF(C374="","",IFERROR(VLOOKUP(C374,'Lists &amp; COA'!$E$47:$G$145,2,FALSE),"Vendor not found"))</x:f>
      </x:c>
      <x:c r="E374" s="13"/>
      <x:c r="F374" s="13"/>
      <x:c r="G374" s="13"/>
      <x:c r="H374" s="77"/>
      <x:c r="I374" s="13"/>
      <x:c r="J374" s="13"/>
      <x:c r="K374" s="13"/>
      <x:c r="L374" s="13"/>
    </x:row>
    <x:row r="375">
      <x:c r="A375" s="13"/>
      <x:c r="B375" s="14"/>
      <x:c r="C375" s="13"/>
      <x:c r="D375" s="76" t="str">
        <x:f>IF(C375="","",IFERROR(VLOOKUP(C375,'Lists &amp; COA'!$E$47:$G$145,2,FALSE),"Vendor not found"))</x:f>
      </x:c>
      <x:c r="E375" s="13"/>
      <x:c r="F375" s="13"/>
      <x:c r="G375" s="13"/>
      <x:c r="H375" s="77"/>
      <x:c r="I375" s="13"/>
      <x:c r="J375" s="13"/>
      <x:c r="K375" s="13"/>
      <x:c r="L375" s="13"/>
    </x:row>
    <x:row r="376">
      <x:c r="A376" s="13"/>
      <x:c r="B376" s="14"/>
      <x:c r="C376" s="13"/>
      <x:c r="D376" s="76" t="str">
        <x:f>IF(C376="","",IFERROR(VLOOKUP(C376,'Lists &amp; COA'!$E$47:$G$145,2,FALSE),"Vendor not found"))</x:f>
      </x:c>
      <x:c r="E376" s="13"/>
      <x:c r="F376" s="13"/>
      <x:c r="G376" s="13"/>
      <x:c r="H376" s="77"/>
      <x:c r="I376" s="13"/>
      <x:c r="J376" s="13"/>
      <x:c r="K376" s="13"/>
      <x:c r="L376" s="13"/>
    </x:row>
    <x:row r="377">
      <x:c r="A377" s="13"/>
      <x:c r="B377" s="14"/>
      <x:c r="C377" s="13"/>
      <x:c r="D377" s="76" t="str">
        <x:f>IF(C377="","",IFERROR(VLOOKUP(C377,'Lists &amp; COA'!$E$47:$G$145,2,FALSE),"Vendor not found"))</x:f>
      </x:c>
      <x:c r="E377" s="13"/>
      <x:c r="F377" s="13"/>
      <x:c r="G377" s="13"/>
      <x:c r="H377" s="77"/>
      <x:c r="I377" s="13"/>
      <x:c r="J377" s="13"/>
      <x:c r="K377" s="13"/>
      <x:c r="L377" s="13"/>
    </x:row>
    <x:row r="378">
      <x:c r="A378" s="13"/>
      <x:c r="B378" s="14"/>
      <x:c r="C378" s="13"/>
      <x:c r="D378" s="76" t="str">
        <x:f>IF(C378="","",IFERROR(VLOOKUP(C378,'Lists &amp; COA'!$E$47:$G$145,2,FALSE),"Vendor not found"))</x:f>
      </x:c>
      <x:c r="E378" s="13"/>
      <x:c r="F378" s="13"/>
      <x:c r="G378" s="13"/>
      <x:c r="H378" s="77"/>
      <x:c r="I378" s="13"/>
      <x:c r="J378" s="13"/>
      <x:c r="K378" s="13"/>
      <x:c r="L378" s="13"/>
    </x:row>
    <x:row r="379">
      <x:c r="A379" s="13"/>
      <x:c r="B379" s="14"/>
      <x:c r="C379" s="13"/>
      <x:c r="D379" s="76" t="str">
        <x:f>IF(C379="","",IFERROR(VLOOKUP(C379,'Lists &amp; COA'!$E$47:$G$145,2,FALSE),"Vendor not found"))</x:f>
      </x:c>
      <x:c r="E379" s="13"/>
      <x:c r="F379" s="13"/>
      <x:c r="G379" s="13"/>
      <x:c r="H379" s="77"/>
      <x:c r="I379" s="13"/>
      <x:c r="J379" s="13"/>
      <x:c r="K379" s="13"/>
      <x:c r="L379" s="13"/>
    </x:row>
    <x:row r="380">
      <x:c r="A380" s="13"/>
      <x:c r="B380" s="14"/>
      <x:c r="C380" s="13"/>
      <x:c r="D380" s="76" t="str">
        <x:f>IF(C380="","",IFERROR(VLOOKUP(C380,'Lists &amp; COA'!$E$47:$G$145,2,FALSE),"Vendor not found"))</x:f>
      </x:c>
      <x:c r="E380" s="13"/>
      <x:c r="F380" s="13"/>
      <x:c r="G380" s="13"/>
      <x:c r="H380" s="77"/>
      <x:c r="I380" s="13"/>
      <x:c r="J380" s="13"/>
      <x:c r="K380" s="13"/>
      <x:c r="L380" s="13"/>
    </x:row>
    <x:row r="381">
      <x:c r="A381" s="13"/>
      <x:c r="B381" s="14"/>
      <x:c r="C381" s="13"/>
      <x:c r="D381" s="76" t="str">
        <x:f>IF(C381="","",IFERROR(VLOOKUP(C381,'Lists &amp; COA'!$E$47:$G$145,2,FALSE),"Vendor not found"))</x:f>
      </x:c>
      <x:c r="E381" s="13"/>
      <x:c r="F381" s="13"/>
      <x:c r="G381" s="13"/>
      <x:c r="H381" s="77"/>
      <x:c r="I381" s="13"/>
      <x:c r="J381" s="13"/>
      <x:c r="K381" s="13"/>
      <x:c r="L381" s="13"/>
    </x:row>
    <x:row r="382">
      <x:c r="A382" s="13"/>
      <x:c r="B382" s="14"/>
      <x:c r="C382" s="13"/>
      <x:c r="D382" s="76" t="str">
        <x:f>IF(C382="","",IFERROR(VLOOKUP(C382,'Lists &amp; COA'!$E$47:$G$145,2,FALSE),"Vendor not found"))</x:f>
      </x:c>
      <x:c r="E382" s="13"/>
      <x:c r="F382" s="13"/>
      <x:c r="G382" s="13"/>
      <x:c r="H382" s="77"/>
      <x:c r="I382" s="13"/>
      <x:c r="J382" s="13"/>
      <x:c r="K382" s="13"/>
      <x:c r="L382" s="13"/>
    </x:row>
    <x:row r="383">
      <x:c r="A383" s="13"/>
      <x:c r="B383" s="14"/>
      <x:c r="C383" s="13"/>
      <x:c r="D383" s="76" t="str">
        <x:f>IF(C383="","",IFERROR(VLOOKUP(C383,'Lists &amp; COA'!$E$47:$G$145,2,FALSE),"Vendor not found"))</x:f>
      </x:c>
      <x:c r="E383" s="13"/>
      <x:c r="F383" s="13"/>
      <x:c r="G383" s="13"/>
      <x:c r="H383" s="77"/>
      <x:c r="I383" s="13"/>
      <x:c r="J383" s="13"/>
      <x:c r="K383" s="13"/>
      <x:c r="L383" s="13"/>
    </x:row>
    <x:row r="384">
      <x:c r="A384" s="13"/>
      <x:c r="B384" s="14"/>
      <x:c r="C384" s="13"/>
      <x:c r="D384" s="76" t="str">
        <x:f>IF(C384="","",IFERROR(VLOOKUP(C384,'Lists &amp; COA'!$E$47:$G$145,2,FALSE),"Vendor not found"))</x:f>
      </x:c>
      <x:c r="E384" s="13"/>
      <x:c r="F384" s="13"/>
      <x:c r="G384" s="13"/>
      <x:c r="H384" s="77"/>
      <x:c r="I384" s="13"/>
      <x:c r="J384" s="13"/>
      <x:c r="K384" s="13"/>
      <x:c r="L384" s="13"/>
    </x:row>
    <x:row r="385">
      <x:c r="A385" s="13"/>
      <x:c r="B385" s="14"/>
      <x:c r="C385" s="13"/>
      <x:c r="D385" s="76" t="str">
        <x:f>IF(C385="","",IFERROR(VLOOKUP(C385,'Lists &amp; COA'!$E$47:$G$145,2,FALSE),"Vendor not found"))</x:f>
      </x:c>
      <x:c r="E385" s="13"/>
      <x:c r="F385" s="13"/>
      <x:c r="G385" s="13"/>
      <x:c r="H385" s="77"/>
      <x:c r="I385" s="13"/>
      <x:c r="J385" s="13"/>
      <x:c r="K385" s="13"/>
      <x:c r="L385" s="13"/>
    </x:row>
    <x:row r="386">
      <x:c r="A386" s="13"/>
      <x:c r="B386" s="14"/>
      <x:c r="C386" s="13"/>
      <x:c r="D386" s="76" t="str">
        <x:f>IF(C386="","",IFERROR(VLOOKUP(C386,'Lists &amp; COA'!$E$47:$G$145,2,FALSE),"Vendor not found"))</x:f>
      </x:c>
      <x:c r="E386" s="13"/>
      <x:c r="F386" s="13"/>
      <x:c r="G386" s="13"/>
      <x:c r="H386" s="77"/>
      <x:c r="I386" s="13"/>
      <x:c r="J386" s="13"/>
      <x:c r="K386" s="13"/>
      <x:c r="L386" s="13"/>
    </x:row>
    <x:row r="387">
      <x:c r="A387" s="13"/>
      <x:c r="B387" s="14"/>
      <x:c r="C387" s="13"/>
      <x:c r="D387" s="76" t="str">
        <x:f>IF(C387="","",IFERROR(VLOOKUP(C387,'Lists &amp; COA'!$E$47:$G$145,2,FALSE),"Vendor not found"))</x:f>
      </x:c>
      <x:c r="E387" s="13"/>
      <x:c r="F387" s="13"/>
      <x:c r="G387" s="13"/>
      <x:c r="H387" s="77"/>
      <x:c r="I387" s="13"/>
      <x:c r="J387" s="13"/>
      <x:c r="K387" s="13"/>
      <x:c r="L387" s="13"/>
    </x:row>
    <x:row r="388">
      <x:c r="A388" s="13"/>
      <x:c r="B388" s="14"/>
      <x:c r="C388" s="13"/>
      <x:c r="D388" s="76" t="str">
        <x:f>IF(C388="","",IFERROR(VLOOKUP(C388,'Lists &amp; COA'!$E$47:$G$145,2,FALSE),"Vendor not found"))</x:f>
      </x:c>
      <x:c r="E388" s="13"/>
      <x:c r="F388" s="13"/>
      <x:c r="G388" s="13"/>
      <x:c r="H388" s="77"/>
      <x:c r="I388" s="13"/>
      <x:c r="J388" s="13"/>
      <x:c r="K388" s="13"/>
      <x:c r="L388" s="13"/>
    </x:row>
    <x:row r="389">
      <x:c r="A389" s="13"/>
      <x:c r="B389" s="14"/>
      <x:c r="C389" s="13"/>
      <x:c r="D389" s="76" t="str">
        <x:f>IF(C389="","",IFERROR(VLOOKUP(C389,'Lists &amp; COA'!$E$47:$G$145,2,FALSE),"Vendor not found"))</x:f>
      </x:c>
      <x:c r="E389" s="13"/>
      <x:c r="F389" s="13"/>
      <x:c r="G389" s="13"/>
      <x:c r="H389" s="77"/>
      <x:c r="I389" s="13"/>
      <x:c r="J389" s="13"/>
      <x:c r="K389" s="13"/>
      <x:c r="L389" s="13"/>
    </x:row>
    <x:row r="390">
      <x:c r="A390" s="13"/>
      <x:c r="B390" s="14"/>
      <x:c r="C390" s="13"/>
      <x:c r="D390" s="76" t="str">
        <x:f>IF(C390="","",IFERROR(VLOOKUP(C390,'Lists &amp; COA'!$E$47:$G$145,2,FALSE),"Vendor not found"))</x:f>
      </x:c>
      <x:c r="E390" s="13"/>
      <x:c r="F390" s="13"/>
      <x:c r="G390" s="13"/>
      <x:c r="H390" s="77"/>
      <x:c r="I390" s="13"/>
      <x:c r="J390" s="13"/>
      <x:c r="K390" s="13"/>
      <x:c r="L390" s="13"/>
    </x:row>
    <x:row r="391">
      <x:c r="A391" s="13"/>
      <x:c r="B391" s="14"/>
      <x:c r="C391" s="13"/>
      <x:c r="D391" s="76" t="str">
        <x:f>IF(C391="","",IFERROR(VLOOKUP(C391,'Lists &amp; COA'!$E$47:$G$145,2,FALSE),"Vendor not found"))</x:f>
      </x:c>
      <x:c r="E391" s="13"/>
      <x:c r="F391" s="13"/>
      <x:c r="G391" s="13"/>
      <x:c r="H391" s="77"/>
      <x:c r="I391" s="13"/>
      <x:c r="J391" s="13"/>
      <x:c r="K391" s="13"/>
      <x:c r="L391" s="13"/>
    </x:row>
    <x:row r="392">
      <x:c r="A392" s="13"/>
      <x:c r="B392" s="14"/>
      <x:c r="C392" s="13"/>
      <x:c r="D392" s="76" t="str">
        <x:f>IF(C392="","",IFERROR(VLOOKUP(C392,'Lists &amp; COA'!$E$47:$G$145,2,FALSE),"Vendor not found"))</x:f>
      </x:c>
      <x:c r="E392" s="13"/>
      <x:c r="F392" s="13"/>
      <x:c r="G392" s="13"/>
      <x:c r="H392" s="77"/>
      <x:c r="I392" s="13"/>
      <x:c r="J392" s="13"/>
      <x:c r="K392" s="13"/>
      <x:c r="L392" s="13"/>
    </x:row>
    <x:row r="393">
      <x:c r="A393" s="13"/>
      <x:c r="B393" s="14"/>
      <x:c r="C393" s="13"/>
      <x:c r="D393" s="76" t="str">
        <x:f>IF(C393="","",IFERROR(VLOOKUP(C393,'Lists &amp; COA'!$E$47:$G$145,2,FALSE),"Vendor not found"))</x:f>
      </x:c>
      <x:c r="E393" s="13"/>
      <x:c r="F393" s="13"/>
      <x:c r="G393" s="13"/>
      <x:c r="H393" s="77"/>
      <x:c r="I393" s="13"/>
      <x:c r="J393" s="13"/>
      <x:c r="K393" s="13"/>
      <x:c r="L393" s="13"/>
    </x:row>
    <x:row r="394">
      <x:c r="A394" s="13"/>
      <x:c r="B394" s="14"/>
      <x:c r="C394" s="13"/>
      <x:c r="D394" s="76" t="str">
        <x:f>IF(C394="","",IFERROR(VLOOKUP(C394,'Lists &amp; COA'!$E$47:$G$145,2,FALSE),"Vendor not found"))</x:f>
      </x:c>
      <x:c r="E394" s="13"/>
      <x:c r="F394" s="13"/>
      <x:c r="G394" s="13"/>
      <x:c r="H394" s="77"/>
      <x:c r="I394" s="13"/>
      <x:c r="J394" s="13"/>
      <x:c r="K394" s="13"/>
      <x:c r="L394" s="13"/>
    </x:row>
    <x:row r="395">
      <x:c r="A395" s="13"/>
      <x:c r="B395" s="14"/>
      <x:c r="C395" s="13"/>
      <x:c r="D395" s="76" t="str">
        <x:f>IF(C395="","",IFERROR(VLOOKUP(C395,'Lists &amp; COA'!$E$47:$G$145,2,FALSE),"Vendor not found"))</x:f>
      </x:c>
      <x:c r="E395" s="13"/>
      <x:c r="F395" s="13"/>
      <x:c r="G395" s="13"/>
      <x:c r="H395" s="77"/>
      <x:c r="I395" s="13"/>
      <x:c r="J395" s="13"/>
      <x:c r="K395" s="13"/>
      <x:c r="L395" s="13"/>
    </x:row>
    <x:row r="396">
      <x:c r="A396" s="13"/>
      <x:c r="B396" s="14"/>
      <x:c r="C396" s="13"/>
      <x:c r="D396" s="76" t="str">
        <x:f>IF(C396="","",IFERROR(VLOOKUP(C396,'Lists &amp; COA'!$E$47:$G$145,2,FALSE),"Vendor not found"))</x:f>
      </x:c>
      <x:c r="E396" s="13"/>
      <x:c r="F396" s="13"/>
      <x:c r="G396" s="13"/>
      <x:c r="H396" s="77"/>
      <x:c r="I396" s="13"/>
      <x:c r="J396" s="13"/>
      <x:c r="K396" s="13"/>
      <x:c r="L396" s="13"/>
    </x:row>
    <x:row r="397">
      <x:c r="A397" s="13"/>
      <x:c r="B397" s="14"/>
      <x:c r="C397" s="13"/>
      <x:c r="D397" s="76" t="str">
        <x:f>IF(C397="","",IFERROR(VLOOKUP(C397,'Lists &amp; COA'!$E$47:$G$145,2,FALSE),"Vendor not found"))</x:f>
      </x:c>
      <x:c r="E397" s="13"/>
      <x:c r="F397" s="13"/>
      <x:c r="G397" s="13"/>
      <x:c r="H397" s="77"/>
      <x:c r="I397" s="13"/>
      <x:c r="J397" s="13"/>
      <x:c r="K397" s="13"/>
      <x:c r="L397" s="13"/>
    </x:row>
    <x:row r="398">
      <x:c r="A398" s="13"/>
      <x:c r="B398" s="14"/>
      <x:c r="C398" s="13"/>
      <x:c r="D398" s="76" t="str">
        <x:f>IF(C398="","",IFERROR(VLOOKUP(C398,'Lists &amp; COA'!$E$47:$G$145,2,FALSE),"Vendor not found"))</x:f>
      </x:c>
      <x:c r="E398" s="13"/>
      <x:c r="F398" s="13"/>
      <x:c r="G398" s="13"/>
      <x:c r="H398" s="77"/>
      <x:c r="I398" s="13"/>
      <x:c r="J398" s="13"/>
      <x:c r="K398" s="13"/>
      <x:c r="L398" s="13"/>
    </x:row>
    <x:row r="399">
      <x:c r="A399" s="13"/>
      <x:c r="B399" s="14"/>
      <x:c r="C399" s="13"/>
      <x:c r="D399" s="76" t="str">
        <x:f>IF(C399="","",IFERROR(VLOOKUP(C399,'Lists &amp; COA'!$E$47:$G$145,2,FALSE),"Vendor not found"))</x:f>
      </x:c>
      <x:c r="E399" s="13"/>
      <x:c r="F399" s="13"/>
      <x:c r="G399" s="13"/>
      <x:c r="H399" s="77"/>
      <x:c r="I399" s="13"/>
      <x:c r="J399" s="13"/>
      <x:c r="K399" s="13"/>
      <x:c r="L399" s="13"/>
    </x:row>
    <x:row r="400">
      <x:c r="A400" s="13"/>
      <x:c r="B400" s="14"/>
      <x:c r="C400" s="13"/>
      <x:c r="D400" s="76" t="str">
        <x:f>IF(C400="","",IFERROR(VLOOKUP(C400,'Lists &amp; COA'!$E$47:$G$145,2,FALSE),"Vendor not found"))</x:f>
      </x:c>
      <x:c r="E400" s="13"/>
      <x:c r="F400" s="13"/>
      <x:c r="G400" s="13"/>
      <x:c r="H400" s="77"/>
      <x:c r="I400" s="13"/>
      <x:c r="J400" s="13"/>
      <x:c r="K400" s="13"/>
      <x:c r="L400" s="13"/>
    </x:row>
    <x:row r="401">
      <x:c r="A401" s="13"/>
      <x:c r="B401" s="14"/>
      <x:c r="C401" s="13"/>
      <x:c r="D401" s="76" t="str">
        <x:f>IF(C401="","",IFERROR(VLOOKUP(C401,'Lists &amp; COA'!$E$47:$G$145,2,FALSE),"Vendor not found"))</x:f>
      </x:c>
      <x:c r="E401" s="13"/>
      <x:c r="F401" s="13"/>
      <x:c r="G401" s="13"/>
      <x:c r="H401" s="77"/>
      <x:c r="I401" s="13"/>
      <x:c r="J401" s="13"/>
      <x:c r="K401" s="13"/>
      <x:c r="L401" s="13"/>
    </x:row>
    <x:row r="402">
      <x:c r="A402" s="13"/>
      <x:c r="B402" s="14"/>
      <x:c r="C402" s="13"/>
      <x:c r="D402" s="76" t="str">
        <x:f>IF(C402="","",IFERROR(VLOOKUP(C402,'Lists &amp; COA'!$E$47:$G$145,2,FALSE),"Vendor not found"))</x:f>
      </x:c>
      <x:c r="E402" s="13"/>
      <x:c r="F402" s="13"/>
      <x:c r="G402" s="13"/>
      <x:c r="H402" s="77"/>
      <x:c r="I402" s="13"/>
      <x:c r="J402" s="13"/>
      <x:c r="K402" s="13"/>
      <x:c r="L402" s="13"/>
    </x:row>
    <x:row r="403">
      <x:c r="A403" s="13"/>
      <x:c r="B403" s="14"/>
      <x:c r="C403" s="13"/>
      <x:c r="D403" s="76" t="str">
        <x:f>IF(C403="","",IFERROR(VLOOKUP(C403,'Lists &amp; COA'!$E$47:$G$145,2,FALSE),"Vendor not found"))</x:f>
      </x:c>
      <x:c r="E403" s="13"/>
      <x:c r="F403" s="13"/>
      <x:c r="G403" s="13"/>
      <x:c r="H403" s="77"/>
      <x:c r="I403" s="13"/>
      <x:c r="J403" s="13"/>
      <x:c r="K403" s="13"/>
      <x:c r="L403" s="13"/>
    </x:row>
    <x:row r="404">
      <x:c r="A404" s="13"/>
      <x:c r="B404" s="14"/>
      <x:c r="C404" s="13"/>
      <x:c r="D404" s="76" t="str">
        <x:f>IF(C404="","",IFERROR(VLOOKUP(C404,'Lists &amp; COA'!$E$47:$G$145,2,FALSE),"Vendor not found"))</x:f>
      </x:c>
      <x:c r="E404" s="13"/>
      <x:c r="F404" s="13"/>
      <x:c r="G404" s="13"/>
      <x:c r="H404" s="77"/>
      <x:c r="I404" s="13"/>
      <x:c r="J404" s="13"/>
      <x:c r="K404" s="13"/>
      <x:c r="L404" s="13"/>
    </x:row>
    <x:row r="405">
      <x:c r="A405" s="13"/>
      <x:c r="B405" s="14"/>
      <x:c r="C405" s="13"/>
      <x:c r="D405" s="76" t="str">
        <x:f>IF(C405="","",IFERROR(VLOOKUP(C405,'Lists &amp; COA'!$E$47:$G$145,2,FALSE),"Vendor not found"))</x:f>
      </x:c>
      <x:c r="E405" s="13"/>
      <x:c r="F405" s="13"/>
      <x:c r="G405" s="13"/>
      <x:c r="H405" s="77"/>
      <x:c r="I405" s="13"/>
      <x:c r="J405" s="13"/>
      <x:c r="K405" s="13"/>
      <x:c r="L405" s="13"/>
    </x:row>
    <x:row r="406">
      <x:c r="A406" s="13"/>
      <x:c r="B406" s="14"/>
      <x:c r="C406" s="13"/>
      <x:c r="D406" s="76" t="str">
        <x:f>IF(C406="","",IFERROR(VLOOKUP(C406,'Lists &amp; COA'!$E$47:$G$145,2,FALSE),"Vendor not found"))</x:f>
      </x:c>
      <x:c r="E406" s="13"/>
      <x:c r="F406" s="13"/>
      <x:c r="G406" s="13"/>
      <x:c r="H406" s="77"/>
      <x:c r="I406" s="13"/>
      <x:c r="J406" s="13"/>
      <x:c r="K406" s="13"/>
      <x:c r="L406" s="13"/>
    </x:row>
    <x:row r="407">
      <x:c r="A407" s="13"/>
      <x:c r="B407" s="14"/>
      <x:c r="C407" s="13"/>
      <x:c r="D407" s="76" t="str">
        <x:f>IF(C407="","",IFERROR(VLOOKUP(C407,'Lists &amp; COA'!$E$47:$G$145,2,FALSE),"Vendor not found"))</x:f>
      </x:c>
      <x:c r="E407" s="13"/>
      <x:c r="F407" s="13"/>
      <x:c r="G407" s="13"/>
      <x:c r="H407" s="77"/>
      <x:c r="I407" s="13"/>
      <x:c r="J407" s="13"/>
      <x:c r="K407" s="13"/>
      <x:c r="L407" s="13"/>
    </x:row>
    <x:row r="408">
      <x:c r="A408" s="13"/>
      <x:c r="B408" s="14"/>
      <x:c r="C408" s="13"/>
      <x:c r="D408" s="76" t="str">
        <x:f>IF(C408="","",IFERROR(VLOOKUP(C408,'Lists &amp; COA'!$E$47:$G$145,2,FALSE),"Vendor not found"))</x:f>
      </x:c>
      <x:c r="E408" s="13"/>
      <x:c r="F408" s="13"/>
      <x:c r="G408" s="13"/>
      <x:c r="H408" s="77"/>
      <x:c r="I408" s="13"/>
      <x:c r="J408" s="13"/>
      <x:c r="K408" s="13"/>
      <x:c r="L408" s="13"/>
    </x:row>
    <x:row r="409">
      <x:c r="A409" s="13"/>
      <x:c r="B409" s="14"/>
      <x:c r="C409" s="13"/>
      <x:c r="D409" s="76" t="str">
        <x:f>IF(C409="","",IFERROR(VLOOKUP(C409,'Lists &amp; COA'!$E$47:$G$145,2,FALSE),"Vendor not found"))</x:f>
      </x:c>
      <x:c r="E409" s="13"/>
      <x:c r="F409" s="13"/>
      <x:c r="G409" s="13"/>
      <x:c r="H409" s="77"/>
      <x:c r="I409" s="13"/>
      <x:c r="J409" s="13"/>
      <x:c r="K409" s="13"/>
      <x:c r="L409" s="13"/>
    </x:row>
    <x:row r="410">
      <x:c r="A410" s="13"/>
      <x:c r="B410" s="14"/>
      <x:c r="C410" s="13"/>
      <x:c r="D410" s="76" t="str">
        <x:f>IF(C410="","",IFERROR(VLOOKUP(C410,'Lists &amp; COA'!$E$47:$G$145,2,FALSE),"Vendor not found"))</x:f>
      </x:c>
      <x:c r="E410" s="13"/>
      <x:c r="F410" s="13"/>
      <x:c r="G410" s="13"/>
      <x:c r="H410" s="77"/>
      <x:c r="I410" s="13"/>
      <x:c r="J410" s="13"/>
      <x:c r="K410" s="13"/>
      <x:c r="L410" s="13"/>
    </x:row>
    <x:row r="411">
      <x:c r="A411" s="13"/>
      <x:c r="B411" s="14"/>
      <x:c r="C411" s="13"/>
      <x:c r="D411" s="76" t="str">
        <x:f>IF(C411="","",IFERROR(VLOOKUP(C411,'Lists &amp; COA'!$E$47:$G$145,2,FALSE),"Vendor not found"))</x:f>
      </x:c>
      <x:c r="E411" s="13"/>
      <x:c r="F411" s="13"/>
      <x:c r="G411" s="13"/>
      <x:c r="H411" s="77"/>
      <x:c r="I411" s="13"/>
      <x:c r="J411" s="13"/>
      <x:c r="K411" s="13"/>
      <x:c r="L411" s="13"/>
    </x:row>
    <x:row r="412">
      <x:c r="A412" s="13"/>
      <x:c r="B412" s="14"/>
      <x:c r="C412" s="13"/>
      <x:c r="D412" s="76" t="str">
        <x:f>IF(C412="","",IFERROR(VLOOKUP(C412,'Lists &amp; COA'!$E$47:$G$145,2,FALSE),"Vendor not found"))</x:f>
      </x:c>
      <x:c r="E412" s="13"/>
      <x:c r="F412" s="13"/>
      <x:c r="G412" s="13"/>
      <x:c r="H412" s="77"/>
      <x:c r="I412" s="13"/>
      <x:c r="J412" s="13"/>
      <x:c r="K412" s="13"/>
      <x:c r="L412" s="13"/>
    </x:row>
    <x:row r="413">
      <x:c r="A413" s="13"/>
      <x:c r="B413" s="14"/>
      <x:c r="C413" s="13"/>
      <x:c r="D413" s="76" t="str">
        <x:f>IF(C413="","",IFERROR(VLOOKUP(C413,'Lists &amp; COA'!$E$47:$G$145,2,FALSE),"Vendor not found"))</x:f>
      </x:c>
      <x:c r="E413" s="13"/>
      <x:c r="F413" s="13"/>
      <x:c r="G413" s="13"/>
      <x:c r="H413" s="77"/>
      <x:c r="I413" s="13"/>
      <x:c r="J413" s="13"/>
      <x:c r="K413" s="13"/>
      <x:c r="L413" s="13"/>
    </x:row>
    <x:row r="414">
      <x:c r="A414" s="13"/>
      <x:c r="B414" s="14"/>
      <x:c r="C414" s="13"/>
      <x:c r="D414" s="76" t="str">
        <x:f>IF(C414="","",IFERROR(VLOOKUP(C414,'Lists &amp; COA'!$E$47:$G$145,2,FALSE),"Vendor not found"))</x:f>
      </x:c>
      <x:c r="E414" s="13"/>
      <x:c r="F414" s="13"/>
      <x:c r="G414" s="13"/>
      <x:c r="H414" s="77"/>
      <x:c r="I414" s="13"/>
      <x:c r="J414" s="13"/>
      <x:c r="K414" s="13"/>
      <x:c r="L414" s="13"/>
    </x:row>
    <x:row r="415">
      <x:c r="A415" s="13"/>
      <x:c r="B415" s="14"/>
      <x:c r="C415" s="13"/>
      <x:c r="D415" s="76" t="str">
        <x:f>IF(C415="","",IFERROR(VLOOKUP(C415,'Lists &amp; COA'!$E$47:$G$145,2,FALSE),"Vendor not found"))</x:f>
      </x:c>
      <x:c r="E415" s="13"/>
      <x:c r="F415" s="13"/>
      <x:c r="G415" s="13"/>
      <x:c r="H415" s="77"/>
      <x:c r="I415" s="13"/>
      <x:c r="J415" s="13"/>
      <x:c r="K415" s="13"/>
      <x:c r="L415" s="13"/>
    </x:row>
    <x:row r="416">
      <x:c r="A416" s="13"/>
      <x:c r="B416" s="14"/>
      <x:c r="C416" s="13"/>
      <x:c r="D416" s="76" t="str">
        <x:f>IF(C416="","",IFERROR(VLOOKUP(C416,'Lists &amp; COA'!$E$47:$G$145,2,FALSE),"Vendor not found"))</x:f>
      </x:c>
      <x:c r="E416" s="13"/>
      <x:c r="F416" s="13"/>
      <x:c r="G416" s="13"/>
      <x:c r="H416" s="77"/>
      <x:c r="I416" s="13"/>
      <x:c r="J416" s="13"/>
      <x:c r="K416" s="13"/>
      <x:c r="L416" s="13"/>
    </x:row>
    <x:row r="417">
      <x:c r="A417" s="13"/>
      <x:c r="B417" s="14"/>
      <x:c r="C417" s="13"/>
      <x:c r="D417" s="76" t="str">
        <x:f>IF(C417="","",IFERROR(VLOOKUP(C417,'Lists &amp; COA'!$E$47:$G$145,2,FALSE),"Vendor not found"))</x:f>
      </x:c>
      <x:c r="E417" s="13"/>
      <x:c r="F417" s="13"/>
      <x:c r="G417" s="13"/>
      <x:c r="H417" s="77"/>
      <x:c r="I417" s="13"/>
      <x:c r="J417" s="13"/>
      <x:c r="K417" s="13"/>
      <x:c r="L417" s="13"/>
    </x:row>
    <x:row r="418">
      <x:c r="A418" s="13"/>
      <x:c r="B418" s="14"/>
      <x:c r="C418" s="13"/>
      <x:c r="D418" s="76" t="str">
        <x:f>IF(C418="","",IFERROR(VLOOKUP(C418,'Lists &amp; COA'!$E$47:$G$145,2,FALSE),"Vendor not found"))</x:f>
      </x:c>
      <x:c r="E418" s="13"/>
      <x:c r="F418" s="13"/>
      <x:c r="G418" s="13"/>
      <x:c r="H418" s="77"/>
      <x:c r="I418" s="13"/>
      <x:c r="J418" s="13"/>
      <x:c r="K418" s="13"/>
      <x:c r="L418" s="13"/>
    </x:row>
    <x:row r="419">
      <x:c r="A419" s="13"/>
      <x:c r="B419" s="14"/>
      <x:c r="C419" s="13"/>
      <x:c r="D419" s="76" t="str">
        <x:f>IF(C419="","",IFERROR(VLOOKUP(C419,'Lists &amp; COA'!$E$47:$G$145,2,FALSE),"Vendor not found"))</x:f>
      </x:c>
      <x:c r="E419" s="13"/>
      <x:c r="F419" s="13"/>
      <x:c r="G419" s="13"/>
      <x:c r="H419" s="77"/>
      <x:c r="I419" s="13"/>
      <x:c r="J419" s="13"/>
      <x:c r="K419" s="13"/>
      <x:c r="L419" s="13"/>
    </x:row>
    <x:row r="420">
      <x:c r="A420" s="13"/>
      <x:c r="B420" s="14"/>
      <x:c r="C420" s="13"/>
      <x:c r="D420" s="76" t="str">
        <x:f>IF(C420="","",IFERROR(VLOOKUP(C420,'Lists &amp; COA'!$E$47:$G$145,2,FALSE),"Vendor not found"))</x:f>
      </x:c>
      <x:c r="E420" s="13"/>
      <x:c r="F420" s="13"/>
      <x:c r="G420" s="13"/>
      <x:c r="H420" s="77"/>
      <x:c r="I420" s="13"/>
      <x:c r="J420" s="13"/>
      <x:c r="K420" s="13"/>
      <x:c r="L420" s="13"/>
    </x:row>
    <x:row r="421">
      <x:c r="A421" s="13"/>
      <x:c r="B421" s="14"/>
      <x:c r="C421" s="13"/>
      <x:c r="D421" s="76" t="str">
        <x:f>IF(C421="","",IFERROR(VLOOKUP(C421,'Lists &amp; COA'!$E$47:$G$145,2,FALSE),"Vendor not found"))</x:f>
      </x:c>
      <x:c r="E421" s="13"/>
      <x:c r="F421" s="13"/>
      <x:c r="G421" s="13"/>
      <x:c r="H421" s="77"/>
      <x:c r="I421" s="13"/>
      <x:c r="J421" s="13"/>
      <x:c r="K421" s="13"/>
      <x:c r="L421" s="13"/>
    </x:row>
    <x:row r="422">
      <x:c r="A422" s="13"/>
      <x:c r="B422" s="14"/>
      <x:c r="C422" s="13"/>
      <x:c r="D422" s="76" t="str">
        <x:f>IF(C422="","",IFERROR(VLOOKUP(C422,'Lists &amp; COA'!$E$47:$G$145,2,FALSE),"Vendor not found"))</x:f>
      </x:c>
      <x:c r="E422" s="13"/>
      <x:c r="F422" s="13"/>
      <x:c r="G422" s="13"/>
      <x:c r="H422" s="77"/>
      <x:c r="I422" s="13"/>
      <x:c r="J422" s="13"/>
      <x:c r="K422" s="13"/>
      <x:c r="L422" s="13"/>
    </x:row>
    <x:row r="423">
      <x:c r="A423" s="13"/>
      <x:c r="B423" s="14"/>
      <x:c r="C423" s="13"/>
      <x:c r="D423" s="76" t="str">
        <x:f>IF(C423="","",IFERROR(VLOOKUP(C423,'Lists &amp; COA'!$E$47:$G$145,2,FALSE),"Vendor not found"))</x:f>
      </x:c>
      <x:c r="E423" s="13"/>
      <x:c r="F423" s="13"/>
      <x:c r="G423" s="13"/>
      <x:c r="H423" s="77"/>
      <x:c r="I423" s="13"/>
      <x:c r="J423" s="13"/>
      <x:c r="K423" s="13"/>
      <x:c r="L423" s="13"/>
    </x:row>
    <x:row r="424">
      <x:c r="A424" s="13"/>
      <x:c r="B424" s="14"/>
      <x:c r="C424" s="13"/>
      <x:c r="D424" s="76" t="str">
        <x:f>IF(C424="","",IFERROR(VLOOKUP(C424,'Lists &amp; COA'!$E$47:$G$145,2,FALSE),"Vendor not found"))</x:f>
      </x:c>
      <x:c r="E424" s="13"/>
      <x:c r="F424" s="13"/>
      <x:c r="G424" s="13"/>
      <x:c r="H424" s="77"/>
      <x:c r="I424" s="13"/>
      <x:c r="J424" s="13"/>
      <x:c r="K424" s="13"/>
      <x:c r="L424" s="13"/>
    </x:row>
    <x:row r="425">
      <x:c r="A425" s="13"/>
      <x:c r="B425" s="14"/>
      <x:c r="C425" s="13"/>
      <x:c r="D425" s="76" t="str">
        <x:f>IF(C425="","",IFERROR(VLOOKUP(C425,'Lists &amp; COA'!$E$47:$G$145,2,FALSE),"Vendor not found"))</x:f>
      </x:c>
      <x:c r="E425" s="13"/>
      <x:c r="F425" s="13"/>
      <x:c r="G425" s="13"/>
      <x:c r="H425" s="77"/>
      <x:c r="I425" s="13"/>
      <x:c r="J425" s="13"/>
      <x:c r="K425" s="13"/>
      <x:c r="L425" s="13"/>
    </x:row>
    <x:row r="426">
      <x:c r="A426" s="13"/>
      <x:c r="B426" s="14"/>
      <x:c r="C426" s="13"/>
      <x:c r="D426" s="76" t="str">
        <x:f>IF(C426="","",IFERROR(VLOOKUP(C426,'Lists &amp; COA'!$E$47:$G$145,2,FALSE),"Vendor not found"))</x:f>
      </x:c>
      <x:c r="E426" s="13"/>
      <x:c r="F426" s="13"/>
      <x:c r="G426" s="13"/>
      <x:c r="H426" s="77"/>
      <x:c r="I426" s="13"/>
      <x:c r="J426" s="13"/>
      <x:c r="K426" s="13"/>
      <x:c r="L426" s="13"/>
    </x:row>
    <x:row r="427">
      <x:c r="A427" s="13"/>
      <x:c r="B427" s="14"/>
      <x:c r="C427" s="13"/>
      <x:c r="D427" s="76" t="str">
        <x:f>IF(C427="","",IFERROR(VLOOKUP(C427,'Lists &amp; COA'!$E$47:$G$145,2,FALSE),"Vendor not found"))</x:f>
      </x:c>
      <x:c r="E427" s="13"/>
      <x:c r="F427" s="13"/>
      <x:c r="G427" s="13"/>
      <x:c r="H427" s="77"/>
      <x:c r="I427" s="13"/>
      <x:c r="J427" s="13"/>
      <x:c r="K427" s="13"/>
      <x:c r="L427" s="13"/>
    </x:row>
    <x:row r="428">
      <x:c r="A428" s="13"/>
      <x:c r="B428" s="14"/>
      <x:c r="C428" s="13"/>
      <x:c r="D428" s="76" t="str">
        <x:f>IF(C428="","",IFERROR(VLOOKUP(C428,'Lists &amp; COA'!$E$47:$G$145,2,FALSE),"Vendor not found"))</x:f>
      </x:c>
      <x:c r="E428" s="13"/>
      <x:c r="F428" s="13"/>
      <x:c r="G428" s="13"/>
      <x:c r="H428" s="77"/>
      <x:c r="I428" s="13"/>
      <x:c r="J428" s="13"/>
      <x:c r="K428" s="13"/>
      <x:c r="L428" s="13"/>
    </x:row>
    <x:row r="429">
      <x:c r="A429" s="13"/>
      <x:c r="B429" s="14"/>
      <x:c r="C429" s="13"/>
      <x:c r="D429" s="76" t="str">
        <x:f>IF(C429="","",IFERROR(VLOOKUP(C429,'Lists &amp; COA'!$E$47:$G$145,2,FALSE),"Vendor not found"))</x:f>
      </x:c>
      <x:c r="E429" s="13"/>
      <x:c r="F429" s="13"/>
      <x:c r="G429" s="13"/>
      <x:c r="H429" s="77"/>
      <x:c r="I429" s="13"/>
      <x:c r="J429" s="13"/>
      <x:c r="K429" s="13"/>
      <x:c r="L429" s="13"/>
    </x:row>
    <x:row r="430">
      <x:c r="A430" s="13"/>
      <x:c r="B430" s="14"/>
      <x:c r="C430" s="13"/>
      <x:c r="D430" s="76" t="str">
        <x:f>IF(C430="","",IFERROR(VLOOKUP(C430,'Lists &amp; COA'!$E$47:$G$145,2,FALSE),"Vendor not found"))</x:f>
      </x:c>
      <x:c r="E430" s="13"/>
      <x:c r="F430" s="13"/>
      <x:c r="G430" s="13"/>
      <x:c r="H430" s="77"/>
      <x:c r="I430" s="13"/>
      <x:c r="J430" s="13"/>
      <x:c r="K430" s="13"/>
      <x:c r="L430" s="13"/>
    </x:row>
    <x:row r="431">
      <x:c r="A431" s="13"/>
      <x:c r="B431" s="14"/>
      <x:c r="C431" s="13"/>
      <x:c r="D431" s="76" t="str">
        <x:f>IF(C431="","",IFERROR(VLOOKUP(C431,'Lists &amp; COA'!$E$47:$G$145,2,FALSE),"Vendor not found"))</x:f>
      </x:c>
      <x:c r="E431" s="13"/>
      <x:c r="F431" s="13"/>
      <x:c r="G431" s="13"/>
      <x:c r="H431" s="77"/>
      <x:c r="I431" s="13"/>
      <x:c r="J431" s="13"/>
      <x:c r="K431" s="13"/>
      <x:c r="L431" s="13"/>
    </x:row>
    <x:row r="432">
      <x:c r="A432" s="13"/>
      <x:c r="B432" s="14"/>
      <x:c r="C432" s="13"/>
      <x:c r="D432" s="76" t="str">
        <x:f>IF(C432="","",IFERROR(VLOOKUP(C432,'Lists &amp; COA'!$E$47:$G$145,2,FALSE),"Vendor not found"))</x:f>
      </x:c>
      <x:c r="E432" s="13"/>
      <x:c r="F432" s="13"/>
      <x:c r="G432" s="13"/>
      <x:c r="H432" s="77"/>
      <x:c r="I432" s="13"/>
      <x:c r="J432" s="13"/>
      <x:c r="K432" s="13"/>
      <x:c r="L432" s="13"/>
    </x:row>
    <x:row r="433">
      <x:c r="A433" s="13"/>
      <x:c r="B433" s="14"/>
      <x:c r="C433" s="13"/>
      <x:c r="D433" s="76" t="str">
        <x:f>IF(C433="","",IFERROR(VLOOKUP(C433,'Lists &amp; COA'!$E$47:$G$145,2,FALSE),"Vendor not found"))</x:f>
      </x:c>
      <x:c r="E433" s="13"/>
      <x:c r="F433" s="13"/>
      <x:c r="G433" s="13"/>
      <x:c r="H433" s="77"/>
      <x:c r="I433" s="13"/>
      <x:c r="J433" s="13"/>
      <x:c r="K433" s="13"/>
      <x:c r="L433" s="13"/>
    </x:row>
    <x:row r="434">
      <x:c r="A434" s="13"/>
      <x:c r="B434" s="14"/>
      <x:c r="C434" s="13"/>
      <x:c r="D434" s="76" t="str">
        <x:f>IF(C434="","",IFERROR(VLOOKUP(C434,'Lists &amp; COA'!$E$47:$G$145,2,FALSE),"Vendor not found"))</x:f>
      </x:c>
      <x:c r="E434" s="13"/>
      <x:c r="F434" s="13"/>
      <x:c r="G434" s="13"/>
      <x:c r="H434" s="77"/>
      <x:c r="I434" s="13"/>
      <x:c r="J434" s="13"/>
      <x:c r="K434" s="13"/>
      <x:c r="L434" s="13"/>
    </x:row>
    <x:row r="435">
      <x:c r="A435" s="13"/>
      <x:c r="B435" s="14"/>
      <x:c r="C435" s="13"/>
      <x:c r="D435" s="76" t="str">
        <x:f>IF(C435="","",IFERROR(VLOOKUP(C435,'Lists &amp; COA'!$E$47:$G$145,2,FALSE),"Vendor not found"))</x:f>
      </x:c>
      <x:c r="E435" s="13"/>
      <x:c r="F435" s="13"/>
      <x:c r="G435" s="13"/>
      <x:c r="H435" s="77"/>
      <x:c r="I435" s="13"/>
      <x:c r="J435" s="13"/>
      <x:c r="K435" s="13"/>
      <x:c r="L435" s="13"/>
    </x:row>
    <x:row r="436">
      <x:c r="A436" s="13"/>
      <x:c r="B436" s="14"/>
      <x:c r="C436" s="13"/>
      <x:c r="D436" s="76" t="str">
        <x:f>IF(C436="","",IFERROR(VLOOKUP(C436,'Lists &amp; COA'!$E$47:$G$145,2,FALSE),"Vendor not found"))</x:f>
      </x:c>
      <x:c r="E436" s="13"/>
      <x:c r="F436" s="13"/>
      <x:c r="G436" s="13"/>
      <x:c r="H436" s="77"/>
      <x:c r="I436" s="13"/>
      <x:c r="J436" s="13"/>
      <x:c r="K436" s="13"/>
      <x:c r="L436" s="13"/>
    </x:row>
    <x:row r="437">
      <x:c r="A437" s="13"/>
      <x:c r="B437" s="14"/>
      <x:c r="C437" s="13"/>
      <x:c r="D437" s="76" t="str">
        <x:f>IF(C437="","",IFERROR(VLOOKUP(C437,'Lists &amp; COA'!$E$47:$G$145,2,FALSE),"Vendor not found"))</x:f>
      </x:c>
      <x:c r="E437" s="13"/>
      <x:c r="F437" s="13"/>
      <x:c r="G437" s="13"/>
      <x:c r="H437" s="77"/>
      <x:c r="I437" s="13"/>
      <x:c r="J437" s="13"/>
      <x:c r="K437" s="13"/>
      <x:c r="L437" s="13"/>
    </x:row>
    <x:row r="438">
      <x:c r="A438" s="13"/>
      <x:c r="B438" s="14"/>
      <x:c r="C438" s="13"/>
      <x:c r="D438" s="76" t="str">
        <x:f>IF(C438="","",IFERROR(VLOOKUP(C438,'Lists &amp; COA'!$E$47:$G$145,2,FALSE),"Vendor not found"))</x:f>
      </x:c>
      <x:c r="E438" s="13"/>
      <x:c r="F438" s="13"/>
      <x:c r="G438" s="13"/>
      <x:c r="H438" s="77"/>
      <x:c r="I438" s="13"/>
      <x:c r="J438" s="13"/>
      <x:c r="K438" s="13"/>
      <x:c r="L438" s="13"/>
    </x:row>
    <x:row r="439">
      <x:c r="A439" s="13"/>
      <x:c r="B439" s="14"/>
      <x:c r="C439" s="13"/>
      <x:c r="D439" s="76" t="str">
        <x:f>IF(C439="","",IFERROR(VLOOKUP(C439,'Lists &amp; COA'!$E$47:$G$145,2,FALSE),"Vendor not found"))</x:f>
      </x:c>
      <x:c r="E439" s="13"/>
      <x:c r="F439" s="13"/>
      <x:c r="G439" s="13"/>
      <x:c r="H439" s="77"/>
      <x:c r="I439" s="13"/>
      <x:c r="J439" s="13"/>
      <x:c r="K439" s="13"/>
      <x:c r="L439" s="13"/>
    </x:row>
    <x:row r="440">
      <x:c r="A440" s="13"/>
      <x:c r="B440" s="14"/>
      <x:c r="C440" s="13"/>
      <x:c r="D440" s="76" t="str">
        <x:f>IF(C440="","",IFERROR(VLOOKUP(C440,'Lists &amp; COA'!$E$47:$G$145,2,FALSE),"Vendor not found"))</x:f>
      </x:c>
      <x:c r="E440" s="13"/>
      <x:c r="F440" s="13"/>
      <x:c r="G440" s="13"/>
      <x:c r="H440" s="77"/>
      <x:c r="I440" s="13"/>
      <x:c r="J440" s="13"/>
      <x:c r="K440" s="13"/>
      <x:c r="L440" s="13"/>
    </x:row>
    <x:row r="441">
      <x:c r="A441" s="13"/>
      <x:c r="B441" s="14"/>
      <x:c r="C441" s="13"/>
      <x:c r="D441" s="76" t="str">
        <x:f>IF(C441="","",IFERROR(VLOOKUP(C441,'Lists &amp; COA'!$E$47:$G$145,2,FALSE),"Vendor not found"))</x:f>
      </x:c>
      <x:c r="E441" s="13"/>
      <x:c r="F441" s="13"/>
      <x:c r="G441" s="13"/>
      <x:c r="H441" s="77"/>
      <x:c r="I441" s="13"/>
      <x:c r="J441" s="13"/>
      <x:c r="K441" s="13"/>
      <x:c r="L441" s="13"/>
    </x:row>
    <x:row r="442">
      <x:c r="A442" s="13"/>
      <x:c r="B442" s="14"/>
      <x:c r="C442" s="13"/>
      <x:c r="D442" s="76" t="str">
        <x:f>IF(C442="","",IFERROR(VLOOKUP(C442,'Lists &amp; COA'!$E$47:$G$145,2,FALSE),"Vendor not found"))</x:f>
      </x:c>
      <x:c r="E442" s="13"/>
      <x:c r="F442" s="13"/>
      <x:c r="G442" s="13"/>
      <x:c r="H442" s="77"/>
      <x:c r="I442" s="13"/>
      <x:c r="J442" s="13"/>
      <x:c r="K442" s="13"/>
      <x:c r="L442" s="13"/>
    </x:row>
    <x:row r="443">
      <x:c r="A443" s="13"/>
      <x:c r="B443" s="14"/>
      <x:c r="C443" s="13"/>
      <x:c r="D443" s="76" t="str">
        <x:f>IF(C443="","",IFERROR(VLOOKUP(C443,'Lists &amp; COA'!$E$47:$G$145,2,FALSE),"Vendor not found"))</x:f>
      </x:c>
      <x:c r="E443" s="13"/>
      <x:c r="F443" s="13"/>
      <x:c r="G443" s="13"/>
      <x:c r="H443" s="77"/>
      <x:c r="I443" s="13"/>
      <x:c r="J443" s="13"/>
      <x:c r="K443" s="13"/>
      <x:c r="L443" s="13"/>
    </x:row>
    <x:row r="444">
      <x:c r="A444" s="13"/>
      <x:c r="B444" s="14"/>
      <x:c r="C444" s="13"/>
      <x:c r="D444" s="76" t="str">
        <x:f>IF(C444="","",IFERROR(VLOOKUP(C444,'Lists &amp; COA'!$E$47:$G$145,2,FALSE),"Vendor not found"))</x:f>
      </x:c>
      <x:c r="E444" s="13"/>
      <x:c r="F444" s="13"/>
      <x:c r="G444" s="13"/>
      <x:c r="H444" s="77"/>
      <x:c r="I444" s="13"/>
      <x:c r="J444" s="13"/>
      <x:c r="K444" s="13"/>
      <x:c r="L444" s="13"/>
    </x:row>
    <x:row r="445">
      <x:c r="A445" s="13"/>
      <x:c r="B445" s="14"/>
      <x:c r="C445" s="13"/>
      <x:c r="D445" s="76" t="str">
        <x:f>IF(C445="","",IFERROR(VLOOKUP(C445,'Lists &amp; COA'!$E$47:$G$145,2,FALSE),"Vendor not found"))</x:f>
      </x:c>
      <x:c r="E445" s="13"/>
      <x:c r="F445" s="13"/>
      <x:c r="G445" s="13"/>
      <x:c r="H445" s="77"/>
      <x:c r="I445" s="13"/>
      <x:c r="J445" s="13"/>
      <x:c r="K445" s="13"/>
      <x:c r="L445" s="13"/>
    </x:row>
    <x:row r="446">
      <x:c r="A446" s="13"/>
      <x:c r="B446" s="14"/>
      <x:c r="C446" s="13"/>
      <x:c r="D446" s="76" t="str">
        <x:f>IF(C446="","",IFERROR(VLOOKUP(C446,'Lists &amp; COA'!$E$47:$G$145,2,FALSE),"Vendor not found"))</x:f>
      </x:c>
      <x:c r="E446" s="13"/>
      <x:c r="F446" s="13"/>
      <x:c r="G446" s="13"/>
      <x:c r="H446" s="77"/>
      <x:c r="I446" s="13"/>
      <x:c r="J446" s="13"/>
      <x:c r="K446" s="13"/>
      <x:c r="L446" s="13"/>
    </x:row>
    <x:row r="447">
      <x:c r="A447" s="13"/>
      <x:c r="B447" s="14"/>
      <x:c r="C447" s="13"/>
      <x:c r="D447" s="76" t="str">
        <x:f>IF(C447="","",IFERROR(VLOOKUP(C447,'Lists &amp; COA'!$E$47:$G$145,2,FALSE),"Vendor not found"))</x:f>
      </x:c>
      <x:c r="E447" s="13"/>
      <x:c r="F447" s="13"/>
      <x:c r="G447" s="13"/>
      <x:c r="H447" s="77"/>
      <x:c r="I447" s="13"/>
      <x:c r="J447" s="13"/>
      <x:c r="K447" s="13"/>
      <x:c r="L447" s="13"/>
    </x:row>
    <x:row r="448">
      <x:c r="A448" s="13"/>
      <x:c r="B448" s="14"/>
      <x:c r="C448" s="13"/>
      <x:c r="D448" s="76" t="str">
        <x:f>IF(C448="","",IFERROR(VLOOKUP(C448,'Lists &amp; COA'!$E$47:$G$145,2,FALSE),"Vendor not found"))</x:f>
      </x:c>
      <x:c r="E448" s="13"/>
      <x:c r="F448" s="13"/>
      <x:c r="G448" s="13"/>
      <x:c r="H448" s="77"/>
      <x:c r="I448" s="13"/>
      <x:c r="J448" s="13"/>
      <x:c r="K448" s="13"/>
      <x:c r="L448" s="13"/>
    </x:row>
    <x:row r="449">
      <x:c r="A449" s="13"/>
      <x:c r="B449" s="14"/>
      <x:c r="C449" s="13"/>
      <x:c r="D449" s="76" t="str">
        <x:f>IF(C449="","",IFERROR(VLOOKUP(C449,'Lists &amp; COA'!$E$47:$G$145,2,FALSE),"Vendor not found"))</x:f>
      </x:c>
      <x:c r="E449" s="13"/>
      <x:c r="F449" s="13"/>
      <x:c r="G449" s="13"/>
      <x:c r="H449" s="77"/>
      <x:c r="I449" s="13"/>
      <x:c r="J449" s="13"/>
      <x:c r="K449" s="13"/>
      <x:c r="L449" s="13"/>
    </x:row>
    <x:row r="450">
      <x:c r="A450" s="13"/>
      <x:c r="B450" s="14"/>
      <x:c r="C450" s="13"/>
      <x:c r="D450" s="76" t="str">
        <x:f>IF(C450="","",IFERROR(VLOOKUP(C450,'Lists &amp; COA'!$E$47:$G$145,2,FALSE),"Vendor not found"))</x:f>
      </x:c>
      <x:c r="E450" s="13"/>
      <x:c r="F450" s="13"/>
      <x:c r="G450" s="13"/>
      <x:c r="H450" s="77"/>
      <x:c r="I450" s="13"/>
      <x:c r="J450" s="13"/>
      <x:c r="K450" s="13"/>
      <x:c r="L450" s="13"/>
    </x:row>
    <x:row r="451">
      <x:c r="A451" s="13"/>
      <x:c r="B451" s="14"/>
      <x:c r="C451" s="13"/>
      <x:c r="D451" s="76" t="str">
        <x:f>IF(C451="","",IFERROR(VLOOKUP(C451,'Lists &amp; COA'!$E$47:$G$145,2,FALSE),"Vendor not found"))</x:f>
      </x:c>
      <x:c r="E451" s="13"/>
      <x:c r="F451" s="13"/>
      <x:c r="G451" s="13"/>
      <x:c r="H451" s="77"/>
      <x:c r="I451" s="13"/>
      <x:c r="J451" s="13"/>
      <x:c r="K451" s="13"/>
      <x:c r="L451" s="13"/>
    </x:row>
    <x:row r="452">
      <x:c r="A452" s="13"/>
      <x:c r="B452" s="14"/>
      <x:c r="C452" s="13"/>
      <x:c r="D452" s="76" t="str">
        <x:f>IF(C452="","",IFERROR(VLOOKUP(C452,'Lists &amp; COA'!$E$47:$G$145,2,FALSE),"Vendor not found"))</x:f>
      </x:c>
      <x:c r="E452" s="13"/>
      <x:c r="F452" s="13"/>
      <x:c r="G452" s="13"/>
      <x:c r="H452" s="77"/>
      <x:c r="I452" s="13"/>
      <x:c r="J452" s="13"/>
      <x:c r="K452" s="13"/>
      <x:c r="L452" s="13"/>
    </x:row>
    <x:row r="453">
      <x:c r="A453" s="13"/>
      <x:c r="B453" s="14"/>
      <x:c r="C453" s="13"/>
      <x:c r="D453" s="76" t="str">
        <x:f>IF(C453="","",IFERROR(VLOOKUP(C453,'Lists &amp; COA'!$E$47:$G$145,2,FALSE),"Vendor not found"))</x:f>
      </x:c>
      <x:c r="E453" s="13"/>
      <x:c r="F453" s="13"/>
      <x:c r="G453" s="13"/>
      <x:c r="H453" s="77"/>
      <x:c r="I453" s="13"/>
      <x:c r="J453" s="13"/>
      <x:c r="K453" s="13"/>
      <x:c r="L453" s="13"/>
    </x:row>
    <x:row r="454">
      <x:c r="A454" s="13"/>
      <x:c r="B454" s="14"/>
      <x:c r="C454" s="13"/>
      <x:c r="D454" s="76" t="str">
        <x:f>IF(C454="","",IFERROR(VLOOKUP(C454,'Lists &amp; COA'!$E$47:$G$145,2,FALSE),"Vendor not found"))</x:f>
      </x:c>
      <x:c r="E454" s="13"/>
      <x:c r="F454" s="13"/>
      <x:c r="G454" s="13"/>
      <x:c r="H454" s="77"/>
      <x:c r="I454" s="13"/>
      <x:c r="J454" s="13"/>
      <x:c r="K454" s="13"/>
      <x:c r="L454" s="13"/>
    </x:row>
    <x:row r="455">
      <x:c r="A455" s="13"/>
      <x:c r="B455" s="14"/>
      <x:c r="C455" s="13"/>
      <x:c r="D455" s="76" t="str">
        <x:f>IF(C455="","",IFERROR(VLOOKUP(C455,'Lists &amp; COA'!$E$47:$G$145,2,FALSE),"Vendor not found"))</x:f>
      </x:c>
      <x:c r="E455" s="13"/>
      <x:c r="F455" s="13"/>
      <x:c r="G455" s="13"/>
      <x:c r="H455" s="77"/>
      <x:c r="I455" s="13"/>
      <x:c r="J455" s="13"/>
      <x:c r="K455" s="13"/>
      <x:c r="L455" s="13"/>
    </x:row>
    <x:row r="456">
      <x:c r="A456" s="13"/>
      <x:c r="B456" s="14"/>
      <x:c r="C456" s="13"/>
      <x:c r="D456" s="76" t="str">
        <x:f>IF(C456="","",IFERROR(VLOOKUP(C456,'Lists &amp; COA'!$E$47:$G$145,2,FALSE),"Vendor not found"))</x:f>
      </x:c>
      <x:c r="E456" s="13"/>
      <x:c r="F456" s="13"/>
      <x:c r="G456" s="13"/>
      <x:c r="H456" s="77"/>
      <x:c r="I456" s="13"/>
      <x:c r="J456" s="13"/>
      <x:c r="K456" s="13"/>
      <x:c r="L456" s="13"/>
    </x:row>
    <x:row r="457">
      <x:c r="A457" s="13"/>
      <x:c r="B457" s="14"/>
      <x:c r="C457" s="13"/>
      <x:c r="D457" s="76" t="str">
        <x:f>IF(C457="","",IFERROR(VLOOKUP(C457,'Lists &amp; COA'!$E$47:$G$145,2,FALSE),"Vendor not found"))</x:f>
      </x:c>
      <x:c r="E457" s="13"/>
      <x:c r="F457" s="13"/>
      <x:c r="G457" s="13"/>
      <x:c r="H457" s="77"/>
      <x:c r="I457" s="13"/>
      <x:c r="J457" s="13"/>
      <x:c r="K457" s="13"/>
      <x:c r="L457" s="13"/>
    </x:row>
    <x:row r="458">
      <x:c r="A458" s="13"/>
      <x:c r="B458" s="14"/>
      <x:c r="C458" s="13"/>
      <x:c r="D458" s="76" t="str">
        <x:f>IF(C458="","",IFERROR(VLOOKUP(C458,'Lists &amp; COA'!$E$47:$G$145,2,FALSE),"Vendor not found"))</x:f>
      </x:c>
      <x:c r="E458" s="13"/>
      <x:c r="F458" s="13"/>
      <x:c r="G458" s="13"/>
      <x:c r="H458" s="77"/>
      <x:c r="I458" s="13"/>
      <x:c r="J458" s="13"/>
      <x:c r="K458" s="13"/>
      <x:c r="L458" s="13"/>
    </x:row>
    <x:row r="459">
      <x:c r="A459" s="13"/>
      <x:c r="B459" s="14"/>
      <x:c r="C459" s="13"/>
      <x:c r="D459" s="76" t="str">
        <x:f>IF(C459="","",IFERROR(VLOOKUP(C459,'Lists &amp; COA'!$E$47:$G$145,2,FALSE),"Vendor not found"))</x:f>
      </x:c>
      <x:c r="E459" s="13"/>
      <x:c r="F459" s="13"/>
      <x:c r="G459" s="13"/>
      <x:c r="H459" s="77"/>
      <x:c r="I459" s="13"/>
      <x:c r="J459" s="13"/>
      <x:c r="K459" s="13"/>
      <x:c r="L459" s="13"/>
    </x:row>
    <x:row r="460">
      <x:c r="A460" s="13"/>
      <x:c r="B460" s="14"/>
      <x:c r="C460" s="13"/>
      <x:c r="D460" s="76" t="str">
        <x:f>IF(C460="","",IFERROR(VLOOKUP(C460,'Lists &amp; COA'!$E$47:$G$145,2,FALSE),"Vendor not found"))</x:f>
      </x:c>
      <x:c r="E460" s="13"/>
      <x:c r="F460" s="13"/>
      <x:c r="G460" s="13"/>
      <x:c r="H460" s="77"/>
      <x:c r="I460" s="13"/>
      <x:c r="J460" s="13"/>
      <x:c r="K460" s="13"/>
      <x:c r="L460" s="13"/>
    </x:row>
    <x:row r="461">
      <x:c r="A461" s="13"/>
      <x:c r="B461" s="14"/>
      <x:c r="C461" s="13"/>
      <x:c r="D461" s="76" t="str">
        <x:f>IF(C461="","",IFERROR(VLOOKUP(C461,'Lists &amp; COA'!$E$47:$G$145,2,FALSE),"Vendor not found"))</x:f>
      </x:c>
      <x:c r="E461" s="13"/>
      <x:c r="F461" s="13"/>
      <x:c r="G461" s="13"/>
      <x:c r="H461" s="77"/>
      <x:c r="I461" s="13"/>
      <x:c r="J461" s="13"/>
      <x:c r="K461" s="13"/>
      <x:c r="L461" s="13"/>
    </x:row>
    <x:row r="462">
      <x:c r="A462" s="13"/>
      <x:c r="B462" s="14"/>
      <x:c r="C462" s="13"/>
      <x:c r="D462" s="76" t="str">
        <x:f>IF(C462="","",IFERROR(VLOOKUP(C462,'Lists &amp; COA'!$E$47:$G$145,2,FALSE),"Vendor not found"))</x:f>
      </x:c>
      <x:c r="E462" s="13"/>
      <x:c r="F462" s="13"/>
      <x:c r="G462" s="13"/>
      <x:c r="H462" s="77"/>
      <x:c r="I462" s="13"/>
      <x:c r="J462" s="13"/>
      <x:c r="K462" s="13"/>
      <x:c r="L462" s="13"/>
    </x:row>
    <x:row r="463">
      <x:c r="A463" s="13"/>
      <x:c r="B463" s="14"/>
      <x:c r="C463" s="13"/>
      <x:c r="D463" s="76" t="str">
        <x:f>IF(C463="","",IFERROR(VLOOKUP(C463,'Lists &amp; COA'!$E$47:$G$145,2,FALSE),"Vendor not found"))</x:f>
      </x:c>
      <x:c r="E463" s="13"/>
      <x:c r="F463" s="13"/>
      <x:c r="G463" s="13"/>
      <x:c r="H463" s="77"/>
      <x:c r="I463" s="13"/>
      <x:c r="J463" s="13"/>
      <x:c r="K463" s="13"/>
      <x:c r="L463" s="13"/>
    </x:row>
    <x:row r="464">
      <x:c r="A464" s="13"/>
      <x:c r="B464" s="14"/>
      <x:c r="C464" s="13"/>
      <x:c r="D464" s="76" t="str">
        <x:f>IF(C464="","",IFERROR(VLOOKUP(C464,'Lists &amp; COA'!$E$47:$G$145,2,FALSE),"Vendor not found"))</x:f>
      </x:c>
      <x:c r="E464" s="13"/>
      <x:c r="F464" s="13"/>
      <x:c r="G464" s="13"/>
      <x:c r="H464" s="77"/>
      <x:c r="I464" s="13"/>
      <x:c r="J464" s="13"/>
      <x:c r="K464" s="13"/>
      <x:c r="L464" s="13"/>
    </x:row>
    <x:row r="465">
      <x:c r="A465" s="13"/>
      <x:c r="B465" s="14"/>
      <x:c r="C465" s="13"/>
      <x:c r="D465" s="76" t="str">
        <x:f>IF(C465="","",IFERROR(VLOOKUP(C465,'Lists &amp; COA'!$E$47:$G$145,2,FALSE),"Vendor not found"))</x:f>
      </x:c>
      <x:c r="E465" s="13"/>
      <x:c r="F465" s="13"/>
      <x:c r="G465" s="13"/>
      <x:c r="H465" s="77"/>
      <x:c r="I465" s="13"/>
      <x:c r="J465" s="13"/>
      <x:c r="K465" s="13"/>
      <x:c r="L465" s="13"/>
    </x:row>
    <x:row r="466">
      <x:c r="A466" s="13"/>
      <x:c r="B466" s="14"/>
      <x:c r="C466" s="13"/>
      <x:c r="D466" s="76" t="str">
        <x:f>IF(C466="","",IFERROR(VLOOKUP(C466,'Lists &amp; COA'!$E$47:$G$145,2,FALSE),"Vendor not found"))</x:f>
      </x:c>
      <x:c r="E466" s="13"/>
      <x:c r="F466" s="13"/>
      <x:c r="G466" s="13"/>
      <x:c r="H466" s="77"/>
      <x:c r="I466" s="13"/>
      <x:c r="J466" s="13"/>
      <x:c r="K466" s="13"/>
      <x:c r="L466" s="13"/>
    </x:row>
    <x:row r="467">
      <x:c r="A467" s="13"/>
      <x:c r="B467" s="14"/>
      <x:c r="C467" s="13"/>
      <x:c r="D467" s="76" t="str">
        <x:f>IF(C467="","",IFERROR(VLOOKUP(C467,'Lists &amp; COA'!$E$47:$G$145,2,FALSE),"Vendor not found"))</x:f>
      </x:c>
      <x:c r="E467" s="13"/>
      <x:c r="F467" s="13"/>
      <x:c r="G467" s="13"/>
      <x:c r="H467" s="77"/>
      <x:c r="I467" s="13"/>
      <x:c r="J467" s="13"/>
      <x:c r="K467" s="13"/>
      <x:c r="L467" s="13"/>
    </x:row>
    <x:row r="468">
      <x:c r="A468" s="13"/>
      <x:c r="B468" s="14"/>
      <x:c r="C468" s="13"/>
      <x:c r="D468" s="76" t="str">
        <x:f>IF(C468="","",IFERROR(VLOOKUP(C468,'Lists &amp; COA'!$E$47:$G$145,2,FALSE),"Vendor not found"))</x:f>
      </x:c>
      <x:c r="E468" s="13"/>
      <x:c r="F468" s="13"/>
      <x:c r="G468" s="13"/>
      <x:c r="H468" s="77"/>
      <x:c r="I468" s="13"/>
      <x:c r="J468" s="13"/>
      <x:c r="K468" s="13"/>
      <x:c r="L468" s="13"/>
    </x:row>
    <x:row r="469">
      <x:c r="A469" s="13"/>
      <x:c r="B469" s="14"/>
      <x:c r="C469" s="13"/>
      <x:c r="D469" s="76" t="str">
        <x:f>IF(C469="","",IFERROR(VLOOKUP(C469,'Lists &amp; COA'!$E$47:$G$145,2,FALSE),"Vendor not found"))</x:f>
      </x:c>
      <x:c r="E469" s="13"/>
      <x:c r="F469" s="13"/>
      <x:c r="G469" s="13"/>
      <x:c r="H469" s="77"/>
      <x:c r="I469" s="13"/>
      <x:c r="J469" s="13"/>
      <x:c r="K469" s="13"/>
      <x:c r="L469" s="13"/>
    </x:row>
    <x:row r="470">
      <x:c r="A470" s="13"/>
      <x:c r="B470" s="14"/>
      <x:c r="C470" s="13"/>
      <x:c r="D470" s="76" t="str">
        <x:f>IF(C470="","",IFERROR(VLOOKUP(C470,'Lists &amp; COA'!$E$47:$G$145,2,FALSE),"Vendor not found"))</x:f>
      </x:c>
      <x:c r="E470" s="13"/>
      <x:c r="F470" s="13"/>
      <x:c r="G470" s="13"/>
      <x:c r="H470" s="77"/>
      <x:c r="I470" s="13"/>
      <x:c r="J470" s="13"/>
      <x:c r="K470" s="13"/>
      <x:c r="L470" s="13"/>
    </x:row>
    <x:row r="471">
      <x:c r="A471" s="13"/>
      <x:c r="B471" s="14"/>
      <x:c r="C471" s="13"/>
      <x:c r="D471" s="76" t="str">
        <x:f>IF(C471="","",IFERROR(VLOOKUP(C471,'Lists &amp; COA'!$E$47:$G$145,2,FALSE),"Vendor not found"))</x:f>
      </x:c>
      <x:c r="E471" s="13"/>
      <x:c r="F471" s="13"/>
      <x:c r="G471" s="13"/>
      <x:c r="H471" s="77"/>
      <x:c r="I471" s="13"/>
      <x:c r="J471" s="13"/>
      <x:c r="K471" s="13"/>
      <x:c r="L471" s="13"/>
    </x:row>
    <x:row r="472">
      <x:c r="A472" s="13"/>
      <x:c r="B472" s="14"/>
      <x:c r="C472" s="13"/>
      <x:c r="D472" s="76" t="str">
        <x:f>IF(C472="","",IFERROR(VLOOKUP(C472,'Lists &amp; COA'!$E$47:$G$145,2,FALSE),"Vendor not found"))</x:f>
      </x:c>
      <x:c r="E472" s="13"/>
      <x:c r="F472" s="13"/>
      <x:c r="G472" s="13"/>
      <x:c r="H472" s="77"/>
      <x:c r="I472" s="13"/>
      <x:c r="J472" s="13"/>
      <x:c r="K472" s="13"/>
      <x:c r="L472" s="13"/>
    </x:row>
    <x:row r="473">
      <x:c r="A473" s="13"/>
      <x:c r="B473" s="14"/>
      <x:c r="C473" s="13"/>
      <x:c r="D473" s="76" t="str">
        <x:f>IF(C473="","",IFERROR(VLOOKUP(C473,'Lists &amp; COA'!$E$47:$G$145,2,FALSE),"Vendor not found"))</x:f>
      </x:c>
      <x:c r="E473" s="13"/>
      <x:c r="F473" s="13"/>
      <x:c r="G473" s="13"/>
      <x:c r="H473" s="77"/>
      <x:c r="I473" s="13"/>
      <x:c r="J473" s="13"/>
      <x:c r="K473" s="13"/>
      <x:c r="L473" s="13"/>
    </x:row>
    <x:row r="474">
      <x:c r="A474" s="13"/>
      <x:c r="B474" s="14"/>
      <x:c r="C474" s="13"/>
      <x:c r="D474" s="76" t="str">
        <x:f>IF(C474="","",IFERROR(VLOOKUP(C474,'Lists &amp; COA'!$E$47:$G$145,2,FALSE),"Vendor not found"))</x:f>
      </x:c>
      <x:c r="E474" s="13"/>
      <x:c r="F474" s="13"/>
      <x:c r="G474" s="13"/>
      <x:c r="H474" s="77"/>
      <x:c r="I474" s="13"/>
      <x:c r="J474" s="13"/>
      <x:c r="K474" s="13"/>
      <x:c r="L474" s="13"/>
    </x:row>
    <x:row r="475">
      <x:c r="A475" s="13"/>
      <x:c r="B475" s="14"/>
      <x:c r="C475" s="13"/>
      <x:c r="D475" s="76" t="str">
        <x:f>IF(C475="","",IFERROR(VLOOKUP(C475,'Lists &amp; COA'!$E$47:$G$145,2,FALSE),"Vendor not found"))</x:f>
      </x:c>
      <x:c r="E475" s="13"/>
      <x:c r="F475" s="13"/>
      <x:c r="G475" s="13"/>
      <x:c r="H475" s="77"/>
      <x:c r="I475" s="13"/>
      <x:c r="J475" s="13"/>
      <x:c r="K475" s="13"/>
      <x:c r="L475" s="13"/>
    </x:row>
    <x:row r="476">
      <x:c r="A476" s="13"/>
      <x:c r="B476" s="14"/>
      <x:c r="C476" s="13"/>
      <x:c r="D476" s="76" t="str">
        <x:f>IF(C476="","",IFERROR(VLOOKUP(C476,'Lists &amp; COA'!$E$47:$G$145,2,FALSE),"Vendor not found"))</x:f>
      </x:c>
      <x:c r="E476" s="13"/>
      <x:c r="F476" s="13"/>
      <x:c r="G476" s="13"/>
      <x:c r="H476" s="77"/>
      <x:c r="I476" s="13"/>
      <x:c r="J476" s="13"/>
      <x:c r="K476" s="13"/>
      <x:c r="L476" s="13"/>
    </x:row>
    <x:row r="477">
      <x:c r="A477" s="13"/>
      <x:c r="B477" s="14"/>
      <x:c r="C477" s="13"/>
      <x:c r="D477" s="76" t="str">
        <x:f>IF(C477="","",IFERROR(VLOOKUP(C477,'Lists &amp; COA'!$E$47:$G$145,2,FALSE),"Vendor not found"))</x:f>
      </x:c>
      <x:c r="E477" s="13"/>
      <x:c r="F477" s="13"/>
      <x:c r="G477" s="13"/>
      <x:c r="H477" s="77"/>
      <x:c r="I477" s="13"/>
      <x:c r="J477" s="13"/>
      <x:c r="K477" s="13"/>
      <x:c r="L477" s="13"/>
    </x:row>
    <x:row r="478">
      <x:c r="A478" s="13"/>
      <x:c r="B478" s="14"/>
      <x:c r="C478" s="13"/>
      <x:c r="D478" s="76" t="str">
        <x:f>IF(C478="","",IFERROR(VLOOKUP(C478,'Lists &amp; COA'!$E$47:$G$145,2,FALSE),"Vendor not found"))</x:f>
      </x:c>
      <x:c r="E478" s="13"/>
      <x:c r="F478" s="13"/>
      <x:c r="G478" s="13"/>
      <x:c r="H478" s="77"/>
      <x:c r="I478" s="13"/>
      <x:c r="J478" s="13"/>
      <x:c r="K478" s="13"/>
      <x:c r="L478" s="13"/>
    </x:row>
    <x:row r="479">
      <x:c r="A479" s="13"/>
      <x:c r="B479" s="14"/>
      <x:c r="C479" s="13"/>
      <x:c r="D479" s="76" t="str">
        <x:f>IF(C479="","",IFERROR(VLOOKUP(C479,'Lists &amp; COA'!$E$47:$G$145,2,FALSE),"Vendor not found"))</x:f>
      </x:c>
      <x:c r="E479" s="13"/>
      <x:c r="F479" s="13"/>
      <x:c r="G479" s="13"/>
      <x:c r="H479" s="77"/>
      <x:c r="I479" s="13"/>
      <x:c r="J479" s="13"/>
      <x:c r="K479" s="13"/>
      <x:c r="L479" s="13"/>
    </x:row>
    <x:row r="480">
      <x:c r="A480" s="13"/>
      <x:c r="B480" s="14"/>
      <x:c r="C480" s="13"/>
      <x:c r="D480" s="76" t="str">
        <x:f>IF(C480="","",IFERROR(VLOOKUP(C480,'Lists &amp; COA'!$E$47:$G$145,2,FALSE),"Vendor not found"))</x:f>
      </x:c>
      <x:c r="E480" s="13"/>
      <x:c r="F480" s="13"/>
      <x:c r="G480" s="13"/>
      <x:c r="H480" s="77"/>
      <x:c r="I480" s="13"/>
      <x:c r="J480" s="13"/>
      <x:c r="K480" s="13"/>
      <x:c r="L480" s="13"/>
    </x:row>
    <x:row r="481">
      <x:c r="A481" s="13"/>
      <x:c r="B481" s="14"/>
      <x:c r="C481" s="13"/>
      <x:c r="D481" s="76" t="str">
        <x:f>IF(C481="","",IFERROR(VLOOKUP(C481,'Lists &amp; COA'!$E$47:$G$145,2,FALSE),"Vendor not found"))</x:f>
      </x:c>
      <x:c r="E481" s="13"/>
      <x:c r="F481" s="13"/>
      <x:c r="G481" s="13"/>
      <x:c r="H481" s="77"/>
      <x:c r="I481" s="13"/>
      <x:c r="J481" s="13"/>
      <x:c r="K481" s="13"/>
      <x:c r="L481" s="13"/>
    </x:row>
    <x:row r="482">
      <x:c r="A482" s="13"/>
      <x:c r="B482" s="14"/>
      <x:c r="C482" s="13"/>
      <x:c r="D482" s="76" t="str">
        <x:f>IF(C482="","",IFERROR(VLOOKUP(C482,'Lists &amp; COA'!$E$47:$G$145,2,FALSE),"Vendor not found"))</x:f>
      </x:c>
      <x:c r="E482" s="13"/>
      <x:c r="F482" s="13"/>
      <x:c r="G482" s="13"/>
      <x:c r="H482" s="77"/>
      <x:c r="I482" s="13"/>
      <x:c r="J482" s="13"/>
      <x:c r="K482" s="13"/>
      <x:c r="L482" s="13"/>
    </x:row>
    <x:row r="483">
      <x:c r="A483" s="13"/>
      <x:c r="B483" s="14"/>
      <x:c r="C483" s="13"/>
      <x:c r="D483" s="76" t="str">
        <x:f>IF(C483="","",IFERROR(VLOOKUP(C483,'Lists &amp; COA'!$E$47:$G$145,2,FALSE),"Vendor not found"))</x:f>
      </x:c>
      <x:c r="E483" s="13"/>
      <x:c r="F483" s="13"/>
      <x:c r="G483" s="13"/>
      <x:c r="H483" s="77"/>
      <x:c r="I483" s="13"/>
      <x:c r="J483" s="13"/>
      <x:c r="K483" s="13"/>
      <x:c r="L483" s="13"/>
    </x:row>
    <x:row r="484">
      <x:c r="A484" s="13"/>
      <x:c r="B484" s="14"/>
      <x:c r="C484" s="13"/>
      <x:c r="D484" s="76" t="str">
        <x:f>IF(C484="","",IFERROR(VLOOKUP(C484,'Lists &amp; COA'!$E$47:$G$145,2,FALSE),"Vendor not found"))</x:f>
      </x:c>
      <x:c r="E484" s="13"/>
      <x:c r="F484" s="13"/>
      <x:c r="G484" s="13"/>
      <x:c r="H484" s="77"/>
      <x:c r="I484" s="13"/>
      <x:c r="J484" s="13"/>
      <x:c r="K484" s="13"/>
      <x:c r="L484" s="13"/>
    </x:row>
    <x:row r="485">
      <x:c r="A485" s="13"/>
      <x:c r="B485" s="14"/>
      <x:c r="C485" s="13"/>
      <x:c r="D485" s="76" t="str">
        <x:f>IF(C485="","",IFERROR(VLOOKUP(C485,'Lists &amp; COA'!$E$47:$G$145,2,FALSE),"Vendor not found"))</x:f>
      </x:c>
      <x:c r="E485" s="13"/>
      <x:c r="F485" s="13"/>
      <x:c r="G485" s="13"/>
      <x:c r="H485" s="77"/>
      <x:c r="I485" s="13"/>
      <x:c r="J485" s="13"/>
      <x:c r="K485" s="13"/>
      <x:c r="L485" s="13"/>
    </x:row>
    <x:row r="486">
      <x:c r="A486" s="13"/>
      <x:c r="B486" s="14"/>
      <x:c r="C486" s="13"/>
      <x:c r="D486" s="76" t="str">
        <x:f>IF(C486="","",IFERROR(VLOOKUP(C486,'Lists &amp; COA'!$E$47:$G$145,2,FALSE),"Vendor not found"))</x:f>
      </x:c>
      <x:c r="E486" s="13"/>
      <x:c r="F486" s="13"/>
      <x:c r="G486" s="13"/>
      <x:c r="H486" s="77"/>
      <x:c r="I486" s="13"/>
      <x:c r="J486" s="13"/>
      <x:c r="K486" s="13"/>
      <x:c r="L486" s="13"/>
    </x:row>
    <x:row r="487">
      <x:c r="A487" s="13"/>
      <x:c r="B487" s="14"/>
      <x:c r="C487" s="13"/>
      <x:c r="D487" s="76" t="str">
        <x:f>IF(C487="","",IFERROR(VLOOKUP(C487,'Lists &amp; COA'!$E$47:$G$145,2,FALSE),"Vendor not found"))</x:f>
      </x:c>
      <x:c r="E487" s="13"/>
      <x:c r="F487" s="13"/>
      <x:c r="G487" s="13"/>
      <x:c r="H487" s="77"/>
      <x:c r="I487" s="13"/>
      <x:c r="J487" s="13"/>
      <x:c r="K487" s="13"/>
      <x:c r="L487" s="13"/>
    </x:row>
    <x:row r="488">
      <x:c r="A488" s="13"/>
      <x:c r="B488" s="14"/>
      <x:c r="C488" s="13"/>
      <x:c r="D488" s="76" t="str">
        <x:f>IF(C488="","",IFERROR(VLOOKUP(C488,'Lists &amp; COA'!$E$47:$G$145,2,FALSE),"Vendor not found"))</x:f>
      </x:c>
      <x:c r="E488" s="13"/>
      <x:c r="F488" s="13"/>
      <x:c r="G488" s="13"/>
      <x:c r="H488" s="77"/>
      <x:c r="I488" s="13"/>
      <x:c r="J488" s="13"/>
      <x:c r="K488" s="13"/>
      <x:c r="L488" s="13"/>
    </x:row>
    <x:row r="489">
      <x:c r="A489" s="13"/>
      <x:c r="B489" s="14"/>
      <x:c r="C489" s="13"/>
      <x:c r="D489" s="76" t="str">
        <x:f>IF(C489="","",IFERROR(VLOOKUP(C489,'Lists &amp; COA'!$E$47:$G$145,2,FALSE),"Vendor not found"))</x:f>
      </x:c>
      <x:c r="E489" s="13"/>
      <x:c r="F489" s="13"/>
      <x:c r="G489" s="13"/>
      <x:c r="H489" s="77"/>
      <x:c r="I489" s="13"/>
      <x:c r="J489" s="13"/>
      <x:c r="K489" s="13"/>
      <x:c r="L489" s="13"/>
    </x:row>
    <x:row r="490">
      <x:c r="A490" s="13"/>
      <x:c r="B490" s="14"/>
      <x:c r="C490" s="13"/>
      <x:c r="D490" s="76" t="str">
        <x:f>IF(C490="","",IFERROR(VLOOKUP(C490,'Lists &amp; COA'!$E$47:$G$145,2,FALSE),"Vendor not found"))</x:f>
      </x:c>
      <x:c r="E490" s="13"/>
      <x:c r="F490" s="13"/>
      <x:c r="G490" s="13"/>
      <x:c r="H490" s="77"/>
      <x:c r="I490" s="13"/>
      <x:c r="J490" s="13"/>
      <x:c r="K490" s="13"/>
      <x:c r="L490" s="13"/>
    </x:row>
    <x:row r="491">
      <x:c r="A491" s="13"/>
      <x:c r="B491" s="14"/>
      <x:c r="C491" s="13"/>
      <x:c r="D491" s="76" t="str">
        <x:f>IF(C491="","",IFERROR(VLOOKUP(C491,'Lists &amp; COA'!$E$47:$G$145,2,FALSE),"Vendor not found"))</x:f>
      </x:c>
      <x:c r="E491" s="13"/>
      <x:c r="F491" s="13"/>
      <x:c r="G491" s="13"/>
      <x:c r="H491" s="77"/>
      <x:c r="I491" s="13"/>
      <x:c r="J491" s="13"/>
      <x:c r="K491" s="13"/>
      <x:c r="L491" s="13"/>
    </x:row>
    <x:row r="492">
      <x:c r="A492" s="13"/>
      <x:c r="B492" s="14"/>
      <x:c r="C492" s="13"/>
      <x:c r="D492" s="76" t="str">
        <x:f>IF(C492="","",IFERROR(VLOOKUP(C492,'Lists &amp; COA'!$E$47:$G$145,2,FALSE),"Vendor not found"))</x:f>
      </x:c>
      <x:c r="E492" s="13"/>
      <x:c r="F492" s="13"/>
      <x:c r="G492" s="13"/>
      <x:c r="H492" s="77"/>
      <x:c r="I492" s="13"/>
      <x:c r="J492" s="13"/>
      <x:c r="K492" s="13"/>
      <x:c r="L492" s="13"/>
    </x:row>
    <x:row r="493">
      <x:c r="A493" s="13"/>
      <x:c r="B493" s="14"/>
      <x:c r="C493" s="13"/>
      <x:c r="D493" s="76" t="str">
        <x:f>IF(C493="","",IFERROR(VLOOKUP(C493,'Lists &amp; COA'!$E$47:$G$145,2,FALSE),"Vendor not found"))</x:f>
      </x:c>
      <x:c r="E493" s="13"/>
      <x:c r="F493" s="13"/>
      <x:c r="G493" s="13"/>
      <x:c r="H493" s="77"/>
      <x:c r="I493" s="13"/>
      <x:c r="J493" s="13"/>
      <x:c r="K493" s="13"/>
      <x:c r="L493" s="13"/>
    </x:row>
    <x:row r="494">
      <x:c r="A494" s="13"/>
      <x:c r="B494" s="14"/>
      <x:c r="C494" s="13"/>
      <x:c r="D494" s="76" t="str">
        <x:f>IF(C494="","",IFERROR(VLOOKUP(C494,'Lists &amp; COA'!$E$47:$G$145,2,FALSE),"Vendor not found"))</x:f>
      </x:c>
      <x:c r="E494" s="13"/>
      <x:c r="F494" s="13"/>
      <x:c r="G494" s="13"/>
      <x:c r="H494" s="77"/>
      <x:c r="I494" s="13"/>
      <x:c r="J494" s="13"/>
      <x:c r="K494" s="13"/>
      <x:c r="L494" s="13"/>
    </x:row>
    <x:row r="495">
      <x:c r="A495" s="13"/>
      <x:c r="B495" s="14"/>
      <x:c r="C495" s="13"/>
      <x:c r="D495" s="76" t="str">
        <x:f>IF(C495="","",IFERROR(VLOOKUP(C495,'Lists &amp; COA'!$E$47:$G$145,2,FALSE),"Vendor not found"))</x:f>
      </x:c>
      <x:c r="E495" s="13"/>
      <x:c r="F495" s="13"/>
      <x:c r="G495" s="13"/>
      <x:c r="H495" s="77"/>
      <x:c r="I495" s="13"/>
      <x:c r="J495" s="13"/>
      <x:c r="K495" s="13"/>
      <x:c r="L495" s="13"/>
    </x:row>
    <x:row r="496">
      <x:c r="A496" s="13"/>
      <x:c r="B496" s="14"/>
      <x:c r="C496" s="13"/>
      <x:c r="D496" s="76" t="str">
        <x:f>IF(C496="","",IFERROR(VLOOKUP(C496,'Lists &amp; COA'!$E$47:$G$145,2,FALSE),"Vendor not found"))</x:f>
      </x:c>
      <x:c r="E496" s="13"/>
      <x:c r="F496" s="13"/>
      <x:c r="G496" s="13"/>
      <x:c r="H496" s="77"/>
      <x:c r="I496" s="13"/>
      <x:c r="J496" s="13"/>
      <x:c r="K496" s="13"/>
      <x:c r="L496" s="13"/>
    </x:row>
    <x:row r="497">
      <x:c r="A497" s="13"/>
      <x:c r="B497" s="14"/>
      <x:c r="C497" s="13"/>
      <x:c r="D497" s="76" t="str">
        <x:f>IF(C497="","",IFERROR(VLOOKUP(C497,'Lists &amp; COA'!$E$47:$G$145,2,FALSE),"Vendor not found"))</x:f>
      </x:c>
      <x:c r="E497" s="13"/>
      <x:c r="F497" s="13"/>
      <x:c r="G497" s="13"/>
      <x:c r="H497" s="77"/>
      <x:c r="I497" s="13"/>
      <x:c r="J497" s="13"/>
      <x:c r="K497" s="13"/>
      <x:c r="L497" s="13"/>
    </x:row>
    <x:row r="498">
      <x:c r="A498" s="13"/>
      <x:c r="B498" s="14"/>
      <x:c r="C498" s="13"/>
      <x:c r="D498" s="76" t="str">
        <x:f>IF(C498="","",IFERROR(VLOOKUP(C498,'Lists &amp; COA'!$E$47:$G$145,2,FALSE),"Vendor not found"))</x:f>
      </x:c>
      <x:c r="E498" s="13"/>
      <x:c r="F498" s="13"/>
      <x:c r="G498" s="13"/>
      <x:c r="H498" s="77"/>
      <x:c r="I498" s="13"/>
      <x:c r="J498" s="13"/>
      <x:c r="K498" s="13"/>
      <x:c r="L498" s="13"/>
    </x:row>
    <x:row r="499">
      <x:c r="A499" s="13"/>
      <x:c r="B499" s="14"/>
      <x:c r="C499" s="13"/>
      <x:c r="D499" s="76" t="str">
        <x:f>IF(C499="","",IFERROR(VLOOKUP(C499,'Lists &amp; COA'!$E$47:$G$145,2,FALSE),"Vendor not found"))</x:f>
      </x:c>
      <x:c r="E499" s="13"/>
      <x:c r="F499" s="13"/>
      <x:c r="G499" s="13"/>
      <x:c r="H499" s="77"/>
      <x:c r="I499" s="13"/>
      <x:c r="J499" s="13"/>
      <x:c r="K499" s="13"/>
      <x:c r="L499" s="13"/>
    </x:row>
    <x:row r="500">
      <x:c r="A500" s="13"/>
      <x:c r="B500" s="14"/>
      <x:c r="C500" s="13"/>
      <x:c r="D500" s="76" t="str">
        <x:f>IF(C500="","",IFERROR(VLOOKUP(C500,'Lists &amp; COA'!$E$47:$G$145,2,FALSE),"Vendor not found"))</x:f>
      </x:c>
      <x:c r="E500" s="13"/>
      <x:c r="F500" s="13"/>
      <x:c r="G500" s="13"/>
      <x:c r="H500" s="77"/>
      <x:c r="I500" s="13"/>
      <x:c r="J500" s="13"/>
      <x:c r="K500" s="13"/>
      <x:c r="L500" s="13"/>
    </x:row>
    <x:row r="501">
      <x:c r="A501" s="13"/>
      <x:c r="B501" s="14"/>
      <x:c r="C501" s="13"/>
      <x:c r="D501" s="76" t="str">
        <x:f>IF(C501="","",IFERROR(VLOOKUP(C501,'Lists &amp; COA'!$E$47:$G$145,2,FALSE),"Vendor not found"))</x:f>
      </x:c>
      <x:c r="E501" s="13"/>
      <x:c r="F501" s="13"/>
      <x:c r="G501" s="13"/>
      <x:c r="H501" s="77"/>
      <x:c r="I501" s="13"/>
      <x:c r="J501" s="13"/>
      <x:c r="K501" s="13"/>
      <x:c r="L501" s="13"/>
    </x:row>
    <x:row r="502">
      <x:c r="A502" s="13"/>
      <x:c r="B502" s="14"/>
      <x:c r="C502" s="13"/>
      <x:c r="D502" s="76" t="str">
        <x:f>IF(C502="","",IFERROR(VLOOKUP(C502,'Lists &amp; COA'!$E$47:$G$145,2,FALSE),"Vendor not found"))</x:f>
      </x:c>
      <x:c r="E502" s="13"/>
      <x:c r="F502" s="13"/>
      <x:c r="G502" s="13"/>
      <x:c r="H502" s="77"/>
      <x:c r="I502" s="13"/>
      <x:c r="J502" s="13"/>
      <x:c r="K502" s="13"/>
      <x:c r="L502" s="13"/>
    </x:row>
    <x:row r="503">
      <x:c r="A503" s="13"/>
      <x:c r="B503" s="14"/>
      <x:c r="C503" s="13"/>
      <x:c r="D503" s="76" t="str">
        <x:f>IF(C503="","",IFERROR(VLOOKUP(C503,'Lists &amp; COA'!$E$47:$G$145,2,FALSE),"Vendor not found"))</x:f>
      </x:c>
      <x:c r="E503" s="13"/>
      <x:c r="F503" s="13"/>
      <x:c r="G503" s="13"/>
      <x:c r="H503" s="77"/>
      <x:c r="I503" s="13"/>
      <x:c r="J503" s="13"/>
      <x:c r="K503" s="13"/>
      <x:c r="L503" s="13"/>
    </x:row>
    <x:row r="504">
      <x:c r="A504" s="13"/>
      <x:c r="B504" s="14"/>
      <x:c r="C504" s="13"/>
      <x:c r="D504" s="76" t="str">
        <x:f>IF(C504="","",IFERROR(VLOOKUP(C504,'Lists &amp; COA'!$E$47:$G$145,2,FALSE),"Vendor not found"))</x:f>
      </x:c>
      <x:c r="E504" s="13"/>
      <x:c r="F504" s="13"/>
      <x:c r="G504" s="13"/>
      <x:c r="H504" s="77"/>
      <x:c r="I504" s="13"/>
      <x:c r="J504" s="13"/>
      <x:c r="K504" s="13"/>
      <x:c r="L504" s="13"/>
    </x:row>
    <x:row r="505">
      <x:c r="A505" s="13"/>
      <x:c r="B505" s="14"/>
      <x:c r="C505" s="13"/>
      <x:c r="D505" s="76" t="str">
        <x:f>IF(C505="","",IFERROR(VLOOKUP(C505,'Lists &amp; COA'!$E$47:$G$145,2,FALSE),"Vendor not found"))</x:f>
      </x:c>
      <x:c r="E505" s="13"/>
      <x:c r="F505" s="13"/>
      <x:c r="G505" s="13"/>
      <x:c r="H505" s="77"/>
      <x:c r="I505" s="13"/>
      <x:c r="J505" s="13"/>
      <x:c r="K505" s="13"/>
      <x:c r="L505" s="13"/>
    </x:row>
    <x:row r="506">
      <x:c r="A506" s="13"/>
      <x:c r="B506" s="14"/>
      <x:c r="C506" s="13"/>
      <x:c r="D506" s="76" t="str">
        <x:f>IF(C506="","",IFERROR(VLOOKUP(C506,'Lists &amp; COA'!$E$47:$G$145,2,FALSE),"Vendor not found"))</x:f>
      </x:c>
      <x:c r="E506" s="13"/>
      <x:c r="F506" s="13"/>
      <x:c r="G506" s="13"/>
      <x:c r="H506" s="77"/>
      <x:c r="I506" s="13"/>
      <x:c r="J506" s="13"/>
      <x:c r="K506" s="13"/>
      <x:c r="L506" s="13"/>
    </x:row>
  </x:sheetData>
  <x:mergeCells>
    <x:mergeCell ref="A1:L2"/>
    <x:mergeCell ref="A3:L3"/>
  </x:mergeCells>
  <x:dataValidations count="4">
    <x:dataValidation type="list" sqref="F7:F506">
      <x:formula1>"ACH,Credit Card,Check,Cash,Wire,Other"</x:formula1>
    </x:dataValidation>
    <x:dataValidation type="list" sqref="I7:I506">
      <x:formula1>'Lists &amp; COA'!$E$6:$E$25</x:formula1>
    </x:dataValidation>
    <x:dataValidation type="list" sqref="J7:J506">
      <x:formula1>"Yes,No,Review"</x:formula1>
    </x:dataValidation>
    <x:dataValidation type="list" sqref="K7:K506">
      <x:formula1>"Not Reviewed,In Progress,Waiting for Client,Ready to Update,Updated in QBO,Verified"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f4f9838960642aa"/>
  </x:tableParts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2" hidden="0" customWidth="1"/>
    <x:col min="3" max="3" width="15" hidden="0" customWidth="1"/>
    <x:col min="4" max="4" width="28" hidden="0" customWidth="1"/>
    <x:col min="5" max="5" width="24" hidden="0" customWidth="1"/>
    <x:col min="6" max="6" width="22" hidden="0" customWidth="1"/>
    <x:col min="7" max="7" width="17" hidden="0" customWidth="1"/>
    <x:col min="8" max="8" width="12" hidden="0" customWidth="1"/>
    <x:col min="9" max="9" width="17" hidden="0" customWidth="1"/>
    <x:col min="10" max="10" width="17" hidden="0" customWidth="1"/>
    <x:col min="11" max="11" width="30" hidden="0" customWidth="1"/>
    <x:col min="12" max="12" width="15" hidden="0" customWidth="1"/>
    <x:col min="13" max="13" width="18" hidden="0" customWidth="1"/>
    <x:col min="14" max="14" width="17" hidden="0" customWidth="1"/>
    <x:col min="15" max="15" width="18" hidden="0" customWidth="1"/>
    <x:col min="16" max="16" width="18" hidden="0" customWidth="1"/>
    <x:col min="17" max="17" width="32" hidden="0" customWidth="1"/>
  </x:cols>
  <x:sheetData>
    <x:row r="1" ht="24" customHeight="1">
      <x:c r="A1" s="4" t="str">
        <x:v>EXPENSE, RECEIPT &amp; APPROVAL REVIEW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  <x:c r="Q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  <x:c r="Q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  <x:c r="Q3" s="200" t="str">
        <x:v>FICTIONAL TRAINING DATA | Northstar Home Essentials LLC (Fictional Training Company) | Jan-Mar 2026 | Prepared by Lourivel Lorejo</x:v>
      </x:c>
    </x:row>
    <x:row r="6">
      <x:c r="A6" s="59" t="str">
        <x:v>Expense ID</x:v>
      </x:c>
      <x:c r="B6" s="60" t="str">
        <x:v>Date</x:v>
      </x:c>
      <x:c r="C6" s="60" t="str">
        <x:v>Vendor ID</x:v>
      </x:c>
      <x:c r="D6" s="60" t="str">
        <x:v>Payee Name (VLOOKUP)</x:v>
      </x:c>
      <x:c r="E6" s="60" t="str">
        <x:v>Category</x:v>
      </x:c>
      <x:c r="F6" s="60" t="str">
        <x:v>Bank / Card Account</x:v>
      </x:c>
      <x:c r="G6" s="60" t="str">
        <x:v>Amount Before Tax</x:v>
      </x:c>
      <x:c r="H6" s="60" t="str">
        <x:v>Tax</x:v>
      </x:c>
      <x:c r="I6" s="60" t="str">
        <x:v>Total Amount (Auto)</x:v>
      </x:c>
      <x:c r="J6" s="60" t="str">
        <x:v>Receipt Status</x:v>
      </x:c>
      <x:c r="K6" s="60" t="str">
        <x:v>Business Purpose</x:v>
      </x:c>
      <x:c r="L6" s="60" t="str">
        <x:v>Reimbursable?</x:v>
      </x:c>
      <x:c r="M6" s="60" t="str">
        <x:v>Project / Class</x:v>
      </x:c>
      <x:c r="N6" s="60" t="str">
        <x:v>Approval Status</x:v>
      </x:c>
      <x:c r="O6" s="60" t="str">
        <x:v>QBO Status</x:v>
      </x:c>
      <x:c r="P6" s="60" t="str">
        <x:v>Bank Reference</x:v>
      </x:c>
      <x:c r="Q6" s="61" t="str">
        <x:v>Notes</x:v>
      </x:c>
    </x:row>
    <x:row r="7">
      <x:c r="A7" s="13" t="str">
        <x:v>EXP-001</x:v>
      </x:c>
      <x:c r="B7" s="14" t="n">
        <x:v>46039</x:v>
      </x:c>
      <x:c r="C7" s="13" t="str">
        <x:v>VEND-003</x:v>
      </x:c>
      <x:c r="D7" s="76" t="str">
        <x:f>IF(C7="","",IFERROR(VLOOKUP(C7,'Lists &amp; COA'!$E$47:$G$145,2,FALSE),"Vendor not found"))</x:f>
        <x:v>Amazon Advertising (Training)</x:v>
      </x:c>
      <x:c r="E7" s="13" t="str">
        <x:v>Advertising &amp; Marketing</x:v>
      </x:c>
      <x:c r="F7" s="13" t="str">
        <x:v>Operating Checking</x:v>
      </x:c>
      <x:c r="G7" s="77" t="n">
        <x:v>620</x:v>
      </x:c>
      <x:c r="H7" s="77" t="n">
        <x:v>0</x:v>
      </x:c>
      <x:c r="I7" s="78" t="n">
        <x:f>IF(G7="","",N(G7)+N(H7))</x:f>
        <x:v>620</x:v>
      </x:c>
      <x:c r="J7" s="13" t="str">
        <x:v>Attached</x:v>
      </x:c>
      <x:c r="K7" s="13" t="str">
        <x:v>Sponsored Products campaign</x:v>
      </x:c>
      <x:c r="L7" s="13" t="str">
        <x:v>No</x:v>
      </x:c>
      <x:c r="M7" s="13" t="str">
        <x:v>Amazon FBA</x:v>
      </x:c>
      <x:c r="N7" s="13" t="str">
        <x:v>Approved</x:v>
      </x:c>
      <x:c r="O7" s="13" t="str">
        <x:v>Updated in QBO</x:v>
      </x:c>
      <x:c r="P7" s="13" t="str">
        <x:v>ADS-0117</x:v>
      </x:c>
      <x:c r="Q7" s="13" t="str">
        <x:v>Campaign statement reviewed.</x:v>
      </x:c>
    </x:row>
    <x:row r="8">
      <x:c r="A8" s="13" t="str">
        <x:v>EXP-002</x:v>
      </x:c>
      <x:c r="B8" s="14" t="n">
        <x:v>46044</x:v>
      </x:c>
      <x:c r="C8" s="13" t="str">
        <x:v>VEND-004</x:v>
      </x:c>
      <x:c r="D8" s="76" t="str">
        <x:f>IF(C8="","",IFERROR(VLOOKUP(C8,'Lists &amp; COA'!$E$47:$G$145,2,FALSE),"Vendor not found"))</x:f>
        <x:v>Amazon Seller Services (Training)</x:v>
      </x:c>
      <x:c r="E8" s="13" t="str">
        <x:v>Bank &amp; Merchant Fees</x:v>
      </x:c>
      <x:c r="F8" s="13" t="str">
        <x:v>Operating Checking</x:v>
      </x:c>
      <x:c r="G8" s="77" t="n">
        <x:v>410</x:v>
      </x:c>
      <x:c r="H8" s="77" t="n">
        <x:v>0</x:v>
      </x:c>
      <x:c r="I8" s="78" t="n">
        <x:f>IF(G8="","",N(G8)+N(H8))</x:f>
        <x:v>410</x:v>
      </x:c>
      <x:c r="J8" s="13" t="str">
        <x:v>Not Required</x:v>
      </x:c>
      <x:c r="K8" s="13" t="str">
        <x:v>Marketplace referral and fulfillment fees</x:v>
      </x:c>
      <x:c r="L8" s="13" t="str">
        <x:v>No</x:v>
      </x:c>
      <x:c r="M8" s="13" t="str">
        <x:v>Amazon FBA</x:v>
      </x:c>
      <x:c r="N8" s="13" t="str">
        <x:v>Approved</x:v>
      </x:c>
      <x:c r="O8" s="13" t="str">
        <x:v>Updated in QBO</x:v>
      </x:c>
      <x:c r="P8" s="13" t="str">
        <x:v>AMZ-FEE-0122</x:v>
      </x:c>
      <x:c r="Q8" s="13" t="str">
        <x:v>Settlement fee detail retained.</x:v>
      </x:c>
    </x:row>
    <x:row r="9">
      <x:c r="A9" s="13" t="str">
        <x:v>EXP-003</x:v>
      </x:c>
      <x:c r="B9" s="14" t="n">
        <x:v>46042</x:v>
      </x:c>
      <x:c r="C9" s="13" t="str">
        <x:v>VEND-002</x:v>
      </x:c>
      <x:c r="D9" s="76" t="str">
        <x:f>IF(C9="","",IFERROR(VLOOKUP(C9,'Lists &amp; COA'!$E$47:$G$145,2,FALSE),"Vendor not found"))</x:f>
        <x:v>ShipRight Logistics (Fictional)</x:v>
      </x:c>
      <x:c r="E9" s="13" t="str">
        <x:v>Cost of Goods Sold</x:v>
      </x:c>
      <x:c r="F9" s="13" t="str">
        <x:v>Operating Checking</x:v>
      </x:c>
      <x:c r="G9" s="77" t="n">
        <x:v>285</x:v>
      </x:c>
      <x:c r="H9" s="77" t="n">
        <x:v>0</x:v>
      </x:c>
      <x:c r="I9" s="78" t="n">
        <x:f>IF(G9="","",N(G9)+N(H9))</x:f>
        <x:v>285</x:v>
      </x:c>
      <x:c r="J9" s="13" t="str">
        <x:v>Attached</x:v>
      </x:c>
      <x:c r="K9" s="13" t="str">
        <x:v>Inbound freight and handling</x:v>
      </x:c>
      <x:c r="L9" s="13" t="str">
        <x:v>No</x:v>
      </x:c>
      <x:c r="M9" s="13" t="str">
        <x:v>Operations</x:v>
      </x:c>
      <x:c r="N9" s="13" t="str">
        <x:v>Approved</x:v>
      </x:c>
      <x:c r="O9" s="13" t="str">
        <x:v>Updated in QBO</x:v>
      </x:c>
      <x:c r="P9" s="13" t="str">
        <x:v>ACH-0120-0285</x:v>
      </x:c>
      <x:c r="Q9" s="13" t="str">
        <x:v>Direct fulfillment cost.</x:v>
      </x:c>
    </x:row>
    <x:row r="10">
      <x:c r="A10" s="13" t="str">
        <x:v>EXP-004</x:v>
      </x:c>
      <x:c r="B10" s="14" t="n">
        <x:v>46047</x:v>
      </x:c>
      <x:c r="C10" s="13" t="str">
        <x:v>VEND-005</x:v>
      </x:c>
      <x:c r="D10" s="76" t="str">
        <x:f>IF(C10="","",IFERROR(VLOOKUP(C10,'Lists &amp; COA'!$E$47:$G$145,2,FALSE),"Vendor not found"))</x:f>
        <x:v>QuickBooks Online (Training)</x:v>
      </x:c>
      <x:c r="E10" s="13" t="str">
        <x:v>Software &amp; Subscriptions</x:v>
      </x:c>
      <x:c r="F10" s="13" t="str">
        <x:v>Operating Checking</x:v>
      </x:c>
      <x:c r="G10" s="77" t="n">
        <x:v>35</x:v>
      </x:c>
      <x:c r="H10" s="77" t="n">
        <x:v>0</x:v>
      </x:c>
      <x:c r="I10" s="78" t="n">
        <x:f>IF(G10="","",N(G10)+N(H10))</x:f>
        <x:v>35</x:v>
      </x:c>
      <x:c r="J10" s="13" t="str">
        <x:v>Attached</x:v>
      </x:c>
      <x:c r="K10" s="13" t="str">
        <x:v>Accounting software</x:v>
      </x:c>
      <x:c r="L10" s="13" t="str">
        <x:v>No</x:v>
      </x:c>
      <x:c r="M10" s="13" t="str">
        <x:v>Operations</x:v>
      </x:c>
      <x:c r="N10" s="13" t="str">
        <x:v>Approved</x:v>
      </x:c>
      <x:c r="O10" s="13" t="str">
        <x:v>Updated in QBO</x:v>
      </x:c>
      <x:c r="P10" s="13" t="str">
        <x:v>CARD-0125-QBO</x:v>
      </x:c>
      <x:c r="Q10" s="13" t="str">
        <x:v>Monthly subscription.</x:v>
      </x:c>
    </x:row>
    <x:row r="11">
      <x:c r="A11" s="13" t="str">
        <x:v>EXP-005</x:v>
      </x:c>
      <x:c r="B11" s="14" t="n">
        <x:v>46049</x:v>
      </x:c>
      <x:c r="C11" s="13" t="str">
        <x:v>VEND-006</x:v>
      </x:c>
      <x:c r="D11" s="76" t="str">
        <x:f>IF(C11="","",IFERROR(VLOOKUP(C11,'Lists &amp; COA'!$E$47:$G$145,2,FALSE),"Vendor not found"))</x:f>
        <x:v>Office Depot (Training)</x:v>
      </x:c>
      <x:c r="E11" s="13" t="str">
        <x:v>Office Supplies</x:v>
      </x:c>
      <x:c r="F11" s="13" t="str">
        <x:v>Operating Checking</x:v>
      </x:c>
      <x:c r="G11" s="77" t="n">
        <x:v>124.5</x:v>
      </x:c>
      <x:c r="H11" s="77" t="n">
        <x:v>0</x:v>
      </x:c>
      <x:c r="I11" s="78" t="n">
        <x:f>IF(G11="","",N(G11)+N(H11))</x:f>
        <x:v>124.5</x:v>
      </x:c>
      <x:c r="J11" s="13" t="str">
        <x:v>Attached</x:v>
      </x:c>
      <x:c r="K11" s="13" t="str">
        <x:v>Packing labels and printer paper</x:v>
      </x:c>
      <x:c r="L11" s="13" t="str">
        <x:v>No</x:v>
      </x:c>
      <x:c r="M11" s="13" t="str">
        <x:v>Operations</x:v>
      </x:c>
      <x:c r="N11" s="13" t="str">
        <x:v>Approved</x:v>
      </x:c>
      <x:c r="O11" s="13" t="str">
        <x:v>Updated in QBO</x:v>
      </x:c>
      <x:c r="P11" s="13" t="str">
        <x:v>CARD-0127-OD</x:v>
      </x:c>
      <x:c r="Q11" s="13" t="str">
        <x:v>Receipt obtained after client follow-up.</x:v>
      </x:c>
    </x:row>
    <x:row r="12">
      <x:c r="A12" s="13" t="str">
        <x:v>EXP-006</x:v>
      </x:c>
      <x:c r="B12" s="14" t="n">
        <x:v>46070</x:v>
      </x:c>
      <x:c r="C12" s="13" t="str">
        <x:v>VEND-003</x:v>
      </x:c>
      <x:c r="D12" s="76" t="str">
        <x:f>IF(C12="","",IFERROR(VLOOKUP(C12,'Lists &amp; COA'!$E$47:$G$145,2,FALSE),"Vendor not found"))</x:f>
        <x:v>Amazon Advertising (Training)</x:v>
      </x:c>
      <x:c r="E12" s="13" t="str">
        <x:v>Advertising &amp; Marketing</x:v>
      </x:c>
      <x:c r="F12" s="13" t="str">
        <x:v>Operating Checking</x:v>
      </x:c>
      <x:c r="G12" s="77" t="n">
        <x:v>780</x:v>
      </x:c>
      <x:c r="H12" s="77" t="n">
        <x:v>0</x:v>
      </x:c>
      <x:c r="I12" s="78" t="n">
        <x:f>IF(G12="","",N(G12)+N(H12))</x:f>
        <x:v>780</x:v>
      </x:c>
      <x:c r="J12" s="13" t="str">
        <x:v>Attached</x:v>
      </x:c>
      <x:c r="K12" s="13" t="str">
        <x:v>Sponsored Products campaign</x:v>
      </x:c>
      <x:c r="L12" s="13" t="str">
        <x:v>No</x:v>
      </x:c>
      <x:c r="M12" s="13" t="str">
        <x:v>Amazon FBA</x:v>
      </x:c>
      <x:c r="N12" s="13" t="str">
        <x:v>Approved</x:v>
      </x:c>
      <x:c r="O12" s="13" t="str">
        <x:v>Updated in QBO</x:v>
      </x:c>
      <x:c r="P12" s="13" t="str">
        <x:v>ADS-0217</x:v>
      </x:c>
      <x:c r="Q12" s="13" t="str">
        <x:v>Campaign statement reviewed.</x:v>
      </x:c>
    </x:row>
    <x:row r="13">
      <x:c r="A13" s="13" t="str">
        <x:v>EXP-007</x:v>
      </x:c>
      <x:c r="B13" s="14" t="n">
        <x:v>46073</x:v>
      </x:c>
      <x:c r="C13" s="13" t="str">
        <x:v>VEND-004</x:v>
      </x:c>
      <x:c r="D13" s="76" t="str">
        <x:f>IF(C13="","",IFERROR(VLOOKUP(C13,'Lists &amp; COA'!$E$47:$G$145,2,FALSE),"Vendor not found"))</x:f>
        <x:v>Amazon Seller Services (Training)</x:v>
      </x:c>
      <x:c r="E13" s="13" t="str">
        <x:v>Bank &amp; Merchant Fees</x:v>
      </x:c>
      <x:c r="F13" s="13" t="str">
        <x:v>Operating Checking</x:v>
      </x:c>
      <x:c r="G13" s="77" t="n">
        <x:v>525</x:v>
      </x:c>
      <x:c r="H13" s="77" t="n">
        <x:v>0</x:v>
      </x:c>
      <x:c r="I13" s="78" t="n">
        <x:f>IF(G13="","",N(G13)+N(H13))</x:f>
        <x:v>525</x:v>
      </x:c>
      <x:c r="J13" s="13" t="str">
        <x:v>Not Required</x:v>
      </x:c>
      <x:c r="K13" s="13" t="str">
        <x:v>Marketplace referral and fulfillment fees</x:v>
      </x:c>
      <x:c r="L13" s="13" t="str">
        <x:v>No</x:v>
      </x:c>
      <x:c r="M13" s="13" t="str">
        <x:v>Amazon FBA</x:v>
      </x:c>
      <x:c r="N13" s="13" t="str">
        <x:v>Approved</x:v>
      </x:c>
      <x:c r="O13" s="13" t="str">
        <x:v>Updated in QBO</x:v>
      </x:c>
      <x:c r="P13" s="13" t="str">
        <x:v>AMZ-FEE-0220</x:v>
      </x:c>
      <x:c r="Q13" s="13" t="str">
        <x:v>Settlement fee detail retained.</x:v>
      </x:c>
    </x:row>
    <x:row r="14">
      <x:c r="A14" s="13" t="str">
        <x:v>EXP-008</x:v>
      </x:c>
      <x:c r="B14" s="14" t="n">
        <x:v>46076</x:v>
      </x:c>
      <x:c r="C14" s="13" t="str">
        <x:v>VEND-002</x:v>
      </x:c>
      <x:c r="D14" s="76" t="str">
        <x:f>IF(C14="","",IFERROR(VLOOKUP(C14,'Lists &amp; COA'!$E$47:$G$145,2,FALSE),"Vendor not found"))</x:f>
        <x:v>ShipRight Logistics (Fictional)</x:v>
      </x:c>
      <x:c r="E14" s="13" t="str">
        <x:v>Cost of Goods Sold</x:v>
      </x:c>
      <x:c r="F14" s="13" t="str">
        <x:v>Operating Checking</x:v>
      </x:c>
      <x:c r="G14" s="77" t="n">
        <x:v>310</x:v>
      </x:c>
      <x:c r="H14" s="77" t="n">
        <x:v>0</x:v>
      </x:c>
      <x:c r="I14" s="78" t="n">
        <x:f>IF(G14="","",N(G14)+N(H14))</x:f>
        <x:v>310</x:v>
      </x:c>
      <x:c r="J14" s="13" t="str">
        <x:v>Attached</x:v>
      </x:c>
      <x:c r="K14" s="13" t="str">
        <x:v>Inbound freight and handling</x:v>
      </x:c>
      <x:c r="L14" s="13" t="str">
        <x:v>No</x:v>
      </x:c>
      <x:c r="M14" s="13" t="str">
        <x:v>Operations</x:v>
      </x:c>
      <x:c r="N14" s="13" t="str">
        <x:v>Approved</x:v>
      </x:c>
      <x:c r="O14" s="13" t="str">
        <x:v>Updated in QBO</x:v>
      </x:c>
      <x:c r="P14" s="13" t="str">
        <x:v>ACH-0223-0310</x:v>
      </x:c>
      <x:c r="Q14" s="13" t="str">
        <x:v>Direct fulfillment cost.</x:v>
      </x:c>
    </x:row>
    <x:row r="15">
      <x:c r="A15" s="13" t="str">
        <x:v>EXP-009</x:v>
      </x:c>
      <x:c r="B15" s="14" t="n">
        <x:v>46078</x:v>
      </x:c>
      <x:c r="C15" s="13" t="str">
        <x:v>VEND-005</x:v>
      </x:c>
      <x:c r="D15" s="76" t="str">
        <x:f>IF(C15="","",IFERROR(VLOOKUP(C15,'Lists &amp; COA'!$E$47:$G$145,2,FALSE),"Vendor not found"))</x:f>
        <x:v>QuickBooks Online (Training)</x:v>
      </x:c>
      <x:c r="E15" s="13" t="str">
        <x:v>Software &amp; Subscriptions</x:v>
      </x:c>
      <x:c r="F15" s="13" t="str">
        <x:v>Operating Checking</x:v>
      </x:c>
      <x:c r="G15" s="77" t="n">
        <x:v>35</x:v>
      </x:c>
      <x:c r="H15" s="77" t="n">
        <x:v>0</x:v>
      </x:c>
      <x:c r="I15" s="78" t="n">
        <x:f>IF(G15="","",N(G15)+N(H15))</x:f>
        <x:v>35</x:v>
      </x:c>
      <x:c r="J15" s="13" t="str">
        <x:v>Attached</x:v>
      </x:c>
      <x:c r="K15" s="13" t="str">
        <x:v>Accounting software</x:v>
      </x:c>
      <x:c r="L15" s="13" t="str">
        <x:v>No</x:v>
      </x:c>
      <x:c r="M15" s="13" t="str">
        <x:v>Operations</x:v>
      </x:c>
      <x:c r="N15" s="13" t="str">
        <x:v>Approved</x:v>
      </x:c>
      <x:c r="O15" s="13" t="str">
        <x:v>Updated in QBO</x:v>
      </x:c>
      <x:c r="P15" s="13" t="str">
        <x:v>CARD-0225-QBO</x:v>
      </x:c>
      <x:c r="Q15" s="13" t="str">
        <x:v>Monthly subscription.</x:v>
      </x:c>
    </x:row>
    <x:row r="16">
      <x:c r="A16" s="13" t="str">
        <x:v>EXP-010</x:v>
      </x:c>
      <x:c r="B16" s="14" t="n">
        <x:v>46099</x:v>
      </x:c>
      <x:c r="C16" s="13" t="str">
        <x:v>VEND-003</x:v>
      </x:c>
      <x:c r="D16" s="76" t="str">
        <x:f>IF(C16="","",IFERROR(VLOOKUP(C16,'Lists &amp; COA'!$E$47:$G$145,2,FALSE),"Vendor not found"))</x:f>
        <x:v>Amazon Advertising (Training)</x:v>
      </x:c>
      <x:c r="E16" s="13" t="str">
        <x:v>Advertising &amp; Marketing</x:v>
      </x:c>
      <x:c r="F16" s="13" t="str">
        <x:v>Operating Checking</x:v>
      </x:c>
      <x:c r="G16" s="77" t="n">
        <x:v>910</x:v>
      </x:c>
      <x:c r="H16" s="77" t="n">
        <x:v>0</x:v>
      </x:c>
      <x:c r="I16" s="78" t="n">
        <x:f>IF(G16="","",N(G16)+N(H16))</x:f>
        <x:v>910</x:v>
      </x:c>
      <x:c r="J16" s="13" t="str">
        <x:v>Attached</x:v>
      </x:c>
      <x:c r="K16" s="13" t="str">
        <x:v>Sponsored Products campaign</x:v>
      </x:c>
      <x:c r="L16" s="13" t="str">
        <x:v>No</x:v>
      </x:c>
      <x:c r="M16" s="13" t="str">
        <x:v>Amazon FBA</x:v>
      </x:c>
      <x:c r="N16" s="13" t="str">
        <x:v>Approved</x:v>
      </x:c>
      <x:c r="O16" s="13" t="str">
        <x:v>Updated in QBO</x:v>
      </x:c>
      <x:c r="P16" s="13" t="str">
        <x:v>ADS-0318</x:v>
      </x:c>
      <x:c r="Q16" s="13" t="str">
        <x:v>Campaign statement reviewed.</x:v>
      </x:c>
    </x:row>
    <x:row r="17">
      <x:c r="A17" s="13" t="str">
        <x:v>EXP-011</x:v>
      </x:c>
      <x:c r="B17" s="14" t="n">
        <x:v>46104</x:v>
      </x:c>
      <x:c r="C17" s="13" t="str">
        <x:v>VEND-004</x:v>
      </x:c>
      <x:c r="D17" s="76" t="str">
        <x:f>IF(C17="","",IFERROR(VLOOKUP(C17,'Lists &amp; COA'!$E$47:$G$145,2,FALSE),"Vendor not found"))</x:f>
        <x:v>Amazon Seller Services (Training)</x:v>
      </x:c>
      <x:c r="E17" s="13" t="str">
        <x:v>Bank &amp; Merchant Fees</x:v>
      </x:c>
      <x:c r="F17" s="13" t="str">
        <x:v>Operating Checking</x:v>
      </x:c>
      <x:c r="G17" s="77" t="n">
        <x:v>650</x:v>
      </x:c>
      <x:c r="H17" s="77" t="n">
        <x:v>0</x:v>
      </x:c>
      <x:c r="I17" s="78" t="n">
        <x:f>IF(G17="","",N(G17)+N(H17))</x:f>
        <x:v>650</x:v>
      </x:c>
      <x:c r="J17" s="13" t="str">
        <x:v>Not Required</x:v>
      </x:c>
      <x:c r="K17" s="13" t="str">
        <x:v>Marketplace referral, fulfillment, and storage fees</x:v>
      </x:c>
      <x:c r="L17" s="13" t="str">
        <x:v>No</x:v>
      </x:c>
      <x:c r="M17" s="13" t="str">
        <x:v>Amazon FBA</x:v>
      </x:c>
      <x:c r="N17" s="13" t="str">
        <x:v>Approved</x:v>
      </x:c>
      <x:c r="O17" s="13" t="str">
        <x:v>Updated in QBO</x:v>
      </x:c>
      <x:c r="P17" s="13" t="str">
        <x:v>AMZ-FEE-0323</x:v>
      </x:c>
      <x:c r="Q17" s="13" t="str">
        <x:v>Settlement fee detail retained.</x:v>
      </x:c>
    </x:row>
    <x:row r="18">
      <x:c r="A18" s="13" t="str">
        <x:v>EXP-012</x:v>
      </x:c>
      <x:c r="B18" s="14" t="n">
        <x:v>46105</x:v>
      </x:c>
      <x:c r="C18" s="13" t="str">
        <x:v>VEND-002</x:v>
      </x:c>
      <x:c r="D18" s="76" t="str">
        <x:f>IF(C18="","",IFERROR(VLOOKUP(C18,'Lists &amp; COA'!$E$47:$G$145,2,FALSE),"Vendor not found"))</x:f>
        <x:v>ShipRight Logistics (Fictional)</x:v>
      </x:c>
      <x:c r="E18" s="13" t="str">
        <x:v>Cost of Goods Sold</x:v>
      </x:c>
      <x:c r="F18" s="13" t="str">
        <x:v>Operating Checking</x:v>
      </x:c>
      <x:c r="G18" s="77" t="n">
        <x:v>355</x:v>
      </x:c>
      <x:c r="H18" s="77" t="n">
        <x:v>0</x:v>
      </x:c>
      <x:c r="I18" s="78" t="n">
        <x:f>IF(G18="","",N(G18)+N(H18))</x:f>
        <x:v>355</x:v>
      </x:c>
      <x:c r="J18" s="13" t="str">
        <x:v>Attached</x:v>
      </x:c>
      <x:c r="K18" s="13" t="str">
        <x:v>Inbound freight and handling</x:v>
      </x:c>
      <x:c r="L18" s="13" t="str">
        <x:v>No</x:v>
      </x:c>
      <x:c r="M18" s="13" t="str">
        <x:v>Operations</x:v>
      </x:c>
      <x:c r="N18" s="13" t="str">
        <x:v>Approved</x:v>
      </x:c>
      <x:c r="O18" s="13" t="str">
        <x:v>Updated in QBO</x:v>
      </x:c>
      <x:c r="P18" s="13" t="str">
        <x:v>ACH-0324-0355</x:v>
      </x:c>
      <x:c r="Q18" s="13" t="str">
        <x:v>Direct fulfillment cost.</x:v>
      </x:c>
    </x:row>
    <x:row r="19">
      <x:c r="A19" s="13" t="str">
        <x:v>EXP-013</x:v>
      </x:c>
      <x:c r="B19" s="14" t="n">
        <x:v>46106</x:v>
      </x:c>
      <x:c r="C19" s="13" t="str">
        <x:v>VEND-005</x:v>
      </x:c>
      <x:c r="D19" s="76" t="str">
        <x:f>IF(C19="","",IFERROR(VLOOKUP(C19,'Lists &amp; COA'!$E$47:$G$145,2,FALSE),"Vendor not found"))</x:f>
        <x:v>QuickBooks Online (Training)</x:v>
      </x:c>
      <x:c r="E19" s="13" t="str">
        <x:v>Software &amp; Subscriptions</x:v>
      </x:c>
      <x:c r="F19" s="13" t="str">
        <x:v>Operating Checking</x:v>
      </x:c>
      <x:c r="G19" s="77" t="n">
        <x:v>35</x:v>
      </x:c>
      <x:c r="H19" s="77" t="n">
        <x:v>0</x:v>
      </x:c>
      <x:c r="I19" s="78" t="n">
        <x:f>IF(G19="","",N(G19)+N(H19))</x:f>
        <x:v>35</x:v>
      </x:c>
      <x:c r="J19" s="13" t="str">
        <x:v>Attached</x:v>
      </x:c>
      <x:c r="K19" s="13" t="str">
        <x:v>Accounting software</x:v>
      </x:c>
      <x:c r="L19" s="13" t="str">
        <x:v>No</x:v>
      </x:c>
      <x:c r="M19" s="13" t="str">
        <x:v>Operations</x:v>
      </x:c>
      <x:c r="N19" s="13" t="str">
        <x:v>Approved</x:v>
      </x:c>
      <x:c r="O19" s="13" t="str">
        <x:v>Updated in QBO</x:v>
      </x:c>
      <x:c r="P19" s="13" t="str">
        <x:v>CARD-0325-QBO</x:v>
      </x:c>
      <x:c r="Q19" s="13" t="str">
        <x:v>Monthly subscription.</x:v>
      </x:c>
    </x:row>
    <x:row r="20">
      <x:c r="A20" s="13" t="str">
        <x:v>EXP-014</x:v>
      </x:c>
      <x:c r="B20" s="14" t="n">
        <x:v>46112</x:v>
      </x:c>
      <x:c r="C20" s="13" t="str">
        <x:v>VEND-004</x:v>
      </x:c>
      <x:c r="D20" s="76" t="str">
        <x:f>IF(C20="","",IFERROR(VLOOKUP(C20,'Lists &amp; COA'!$E$47:$G$145,2,FALSE),"Vendor not found"))</x:f>
        <x:v>Amazon Seller Services (Training)</x:v>
      </x:c>
      <x:c r="E20" s="13" t="str">
        <x:v>Bank &amp; Merchant Fees</x:v>
      </x:c>
      <x:c r="F20" s="13" t="str">
        <x:v>Operating Checking</x:v>
      </x:c>
      <x:c r="G20" s="77" t="n">
        <x:v>15</x:v>
      </x:c>
      <x:c r="H20" s="77" t="n">
        <x:v>0</x:v>
      </x:c>
      <x:c r="I20" s="78" t="n">
        <x:f>IF(G20="","",N(G20)+N(H20))</x:f>
        <x:v>15</x:v>
      </x:c>
      <x:c r="J20" s="13" t="str">
        <x:v>Not Required</x:v>
      </x:c>
      <x:c r="K20" s="13" t="str">
        <x:v>Monthly bank service fee</x:v>
      </x:c>
      <x:c r="L20" s="13" t="str">
        <x:v>No</x:v>
      </x:c>
      <x:c r="M20" s="13" t="str">
        <x:v>Corporate</x:v>
      </x:c>
      <x:c r="N20" s="13" t="str">
        <x:v>Approved</x:v>
      </x:c>
      <x:c r="O20" s="13" t="str">
        <x:v>Updated in QBO</x:v>
      </x:c>
      <x:c r="P20" s="13" t="str">
        <x:v>BOA-0331-FEE</x:v>
      </x:c>
      <x:c r="Q20" s="13" t="str">
        <x:v>Recorded during reconciliation.</x:v>
      </x:c>
    </x:row>
    <x:row r="21">
      <x:c r="A21" s="13"/>
      <x:c r="B21" s="14"/>
      <x:c r="C21" s="13"/>
      <x:c r="D21" s="76" t="str">
        <x:f>IF(C21="","",IFERROR(VLOOKUP(C21,'Lists &amp; COA'!$E$47:$G$145,2,FALSE),"Vendor not found"))</x:f>
      </x:c>
      <x:c r="E21" s="13"/>
      <x:c r="F21" s="13"/>
      <x:c r="G21" s="77"/>
      <x:c r="H21" s="77"/>
      <x:c r="I21" s="78" t="str">
        <x:f>IF(G21="","",N(G21)+N(H21))</x:f>
      </x:c>
      <x:c r="J21" s="13"/>
      <x:c r="K21" s="13"/>
      <x:c r="L21" s="13"/>
      <x:c r="M21" s="13"/>
      <x:c r="N21" s="13"/>
      <x:c r="O21" s="13"/>
      <x:c r="P21" s="13"/>
      <x:c r="Q21" s="13"/>
    </x:row>
    <x:row r="22">
      <x:c r="A22" s="13"/>
      <x:c r="B22" s="14"/>
      <x:c r="C22" s="13"/>
      <x:c r="D22" s="76" t="str">
        <x:f>IF(C22="","",IFERROR(VLOOKUP(C22,'Lists &amp; COA'!$E$47:$G$145,2,FALSE),"Vendor not found"))</x:f>
      </x:c>
      <x:c r="E22" s="13"/>
      <x:c r="F22" s="13"/>
      <x:c r="G22" s="77"/>
      <x:c r="H22" s="77"/>
      <x:c r="I22" s="78" t="str">
        <x:f>IF(G22="","",N(G22)+N(H22))</x:f>
      </x:c>
      <x:c r="J22" s="13"/>
      <x:c r="K22" s="13"/>
      <x:c r="L22" s="13"/>
      <x:c r="M22" s="13"/>
      <x:c r="N22" s="13"/>
      <x:c r="O22" s="13"/>
      <x:c r="P22" s="13"/>
      <x:c r="Q22" s="13"/>
    </x:row>
    <x:row r="23">
      <x:c r="A23" s="13"/>
      <x:c r="B23" s="14"/>
      <x:c r="C23" s="13"/>
      <x:c r="D23" s="76" t="str">
        <x:f>IF(C23="","",IFERROR(VLOOKUP(C23,'Lists &amp; COA'!$E$47:$G$145,2,FALSE),"Vendor not found"))</x:f>
      </x:c>
      <x:c r="E23" s="13"/>
      <x:c r="F23" s="13"/>
      <x:c r="G23" s="77"/>
      <x:c r="H23" s="77"/>
      <x:c r="I23" s="78" t="str">
        <x:f>IF(G23="","",N(G23)+N(H23))</x:f>
      </x:c>
      <x:c r="J23" s="13"/>
      <x:c r="K23" s="13"/>
      <x:c r="L23" s="13"/>
      <x:c r="M23" s="13"/>
      <x:c r="N23" s="13"/>
      <x:c r="O23" s="13"/>
      <x:c r="P23" s="13"/>
      <x:c r="Q23" s="13"/>
    </x:row>
    <x:row r="24">
      <x:c r="A24" s="13"/>
      <x:c r="B24" s="14"/>
      <x:c r="C24" s="13"/>
      <x:c r="D24" s="76" t="str">
        <x:f>IF(C24="","",IFERROR(VLOOKUP(C24,'Lists &amp; COA'!$E$47:$G$145,2,FALSE),"Vendor not found"))</x:f>
      </x:c>
      <x:c r="E24" s="13"/>
      <x:c r="F24" s="13"/>
      <x:c r="G24" s="77"/>
      <x:c r="H24" s="77"/>
      <x:c r="I24" s="78" t="str">
        <x:f>IF(G24="","",N(G24)+N(H24))</x:f>
      </x:c>
      <x:c r="J24" s="13"/>
      <x:c r="K24" s="13"/>
      <x:c r="L24" s="13"/>
      <x:c r="M24" s="13"/>
      <x:c r="N24" s="13"/>
      <x:c r="O24" s="13"/>
      <x:c r="P24" s="13"/>
      <x:c r="Q24" s="13"/>
    </x:row>
    <x:row r="25">
      <x:c r="A25" s="13"/>
      <x:c r="B25" s="14"/>
      <x:c r="C25" s="13"/>
      <x:c r="D25" s="76" t="str">
        <x:f>IF(C25="","",IFERROR(VLOOKUP(C25,'Lists &amp; COA'!$E$47:$G$145,2,FALSE),"Vendor not found"))</x:f>
      </x:c>
      <x:c r="E25" s="13"/>
      <x:c r="F25" s="13"/>
      <x:c r="G25" s="77"/>
      <x:c r="H25" s="77"/>
      <x:c r="I25" s="78" t="str">
        <x:f>IF(G25="","",N(G25)+N(H25))</x:f>
      </x:c>
      <x:c r="J25" s="13"/>
      <x:c r="K25" s="13"/>
      <x:c r="L25" s="13"/>
      <x:c r="M25" s="13"/>
      <x:c r="N25" s="13"/>
      <x:c r="O25" s="13"/>
      <x:c r="P25" s="13"/>
      <x:c r="Q25" s="13"/>
    </x:row>
    <x:row r="26">
      <x:c r="A26" s="13"/>
      <x:c r="B26" s="14"/>
      <x:c r="C26" s="13"/>
      <x:c r="D26" s="76" t="str">
        <x:f>IF(C26="","",IFERROR(VLOOKUP(C26,'Lists &amp; COA'!$E$47:$G$145,2,FALSE),"Vendor not found"))</x:f>
      </x:c>
      <x:c r="E26" s="13"/>
      <x:c r="F26" s="13"/>
      <x:c r="G26" s="77"/>
      <x:c r="H26" s="77"/>
      <x:c r="I26" s="78" t="str">
        <x:f>IF(G26="","",N(G26)+N(H26))</x:f>
      </x:c>
      <x:c r="J26" s="13"/>
      <x:c r="K26" s="13"/>
      <x:c r="L26" s="13"/>
      <x:c r="M26" s="13"/>
      <x:c r="N26" s="13"/>
      <x:c r="O26" s="13"/>
      <x:c r="P26" s="13"/>
      <x:c r="Q26" s="13"/>
    </x:row>
    <x:row r="27">
      <x:c r="A27" s="13"/>
      <x:c r="B27" s="14"/>
      <x:c r="C27" s="13"/>
      <x:c r="D27" s="76" t="str">
        <x:f>IF(C27="","",IFERROR(VLOOKUP(C27,'Lists &amp; COA'!$E$47:$G$145,2,FALSE),"Vendor not found"))</x:f>
      </x:c>
      <x:c r="E27" s="13"/>
      <x:c r="F27" s="13"/>
      <x:c r="G27" s="77"/>
      <x:c r="H27" s="77"/>
      <x:c r="I27" s="78" t="str">
        <x:f>IF(G27="","",N(G27)+N(H27))</x:f>
      </x:c>
      <x:c r="J27" s="13"/>
      <x:c r="K27" s="13"/>
      <x:c r="L27" s="13"/>
      <x:c r="M27" s="13"/>
      <x:c r="N27" s="13"/>
      <x:c r="O27" s="13"/>
      <x:c r="P27" s="13"/>
      <x:c r="Q27" s="13"/>
    </x:row>
    <x:row r="28">
      <x:c r="A28" s="13"/>
      <x:c r="B28" s="14"/>
      <x:c r="C28" s="13"/>
      <x:c r="D28" s="76" t="str">
        <x:f>IF(C28="","",IFERROR(VLOOKUP(C28,'Lists &amp; COA'!$E$47:$G$145,2,FALSE),"Vendor not found"))</x:f>
      </x:c>
      <x:c r="E28" s="13"/>
      <x:c r="F28" s="13"/>
      <x:c r="G28" s="77"/>
      <x:c r="H28" s="77"/>
      <x:c r="I28" s="78" t="str">
        <x:f>IF(G28="","",N(G28)+N(H28))</x:f>
      </x:c>
      <x:c r="J28" s="13"/>
      <x:c r="K28" s="13"/>
      <x:c r="L28" s="13"/>
      <x:c r="M28" s="13"/>
      <x:c r="N28" s="13"/>
      <x:c r="O28" s="13"/>
      <x:c r="P28" s="13"/>
      <x:c r="Q28" s="13"/>
    </x:row>
    <x:row r="29">
      <x:c r="A29" s="13"/>
      <x:c r="B29" s="14"/>
      <x:c r="C29" s="13"/>
      <x:c r="D29" s="76" t="str">
        <x:f>IF(C29="","",IFERROR(VLOOKUP(C29,'Lists &amp; COA'!$E$47:$G$145,2,FALSE),"Vendor not found"))</x:f>
      </x:c>
      <x:c r="E29" s="13"/>
      <x:c r="F29" s="13"/>
      <x:c r="G29" s="77"/>
      <x:c r="H29" s="77"/>
      <x:c r="I29" s="78" t="str">
        <x:f>IF(G29="","",N(G29)+N(H29))</x:f>
      </x:c>
      <x:c r="J29" s="13"/>
      <x:c r="K29" s="13"/>
      <x:c r="L29" s="13"/>
      <x:c r="M29" s="13"/>
      <x:c r="N29" s="13"/>
      <x:c r="O29" s="13"/>
      <x:c r="P29" s="13"/>
      <x:c r="Q29" s="13"/>
    </x:row>
    <x:row r="30">
      <x:c r="A30" s="13"/>
      <x:c r="B30" s="14"/>
      <x:c r="C30" s="13"/>
      <x:c r="D30" s="76" t="str">
        <x:f>IF(C30="","",IFERROR(VLOOKUP(C30,'Lists &amp; COA'!$E$47:$G$145,2,FALSE),"Vendor not found"))</x:f>
      </x:c>
      <x:c r="E30" s="13"/>
      <x:c r="F30" s="13"/>
      <x:c r="G30" s="77"/>
      <x:c r="H30" s="77"/>
      <x:c r="I30" s="78" t="str">
        <x:f>IF(G30="","",N(G30)+N(H30))</x:f>
      </x:c>
      <x:c r="J30" s="13"/>
      <x:c r="K30" s="13"/>
      <x:c r="L30" s="13"/>
      <x:c r="M30" s="13"/>
      <x:c r="N30" s="13"/>
      <x:c r="O30" s="13"/>
      <x:c r="P30" s="13"/>
      <x:c r="Q30" s="13"/>
    </x:row>
    <x:row r="31">
      <x:c r="A31" s="13"/>
      <x:c r="B31" s="14"/>
      <x:c r="C31" s="13"/>
      <x:c r="D31" s="76" t="str">
        <x:f>IF(C31="","",IFERROR(VLOOKUP(C31,'Lists &amp; COA'!$E$47:$G$145,2,FALSE),"Vendor not found"))</x:f>
      </x:c>
      <x:c r="E31" s="13"/>
      <x:c r="F31" s="13"/>
      <x:c r="G31" s="77"/>
      <x:c r="H31" s="77"/>
      <x:c r="I31" s="78" t="str">
        <x:f>IF(G31="","",N(G31)+N(H31))</x:f>
      </x:c>
      <x:c r="J31" s="13"/>
      <x:c r="K31" s="13"/>
      <x:c r="L31" s="13"/>
      <x:c r="M31" s="13"/>
      <x:c r="N31" s="13"/>
      <x:c r="O31" s="13"/>
      <x:c r="P31" s="13"/>
      <x:c r="Q31" s="13"/>
    </x:row>
    <x:row r="32">
      <x:c r="A32" s="13"/>
      <x:c r="B32" s="14"/>
      <x:c r="C32" s="13"/>
      <x:c r="D32" s="76" t="str">
        <x:f>IF(C32="","",IFERROR(VLOOKUP(C32,'Lists &amp; COA'!$E$47:$G$145,2,FALSE),"Vendor not found"))</x:f>
      </x:c>
      <x:c r="E32" s="13"/>
      <x:c r="F32" s="13"/>
      <x:c r="G32" s="77"/>
      <x:c r="H32" s="77"/>
      <x:c r="I32" s="78" t="str">
        <x:f>IF(G32="","",N(G32)+N(H32))</x:f>
      </x:c>
      <x:c r="J32" s="13"/>
      <x:c r="K32" s="13"/>
      <x:c r="L32" s="13"/>
      <x:c r="M32" s="13"/>
      <x:c r="N32" s="13"/>
      <x:c r="O32" s="13"/>
      <x:c r="P32" s="13"/>
      <x:c r="Q32" s="13"/>
    </x:row>
    <x:row r="33">
      <x:c r="A33" s="13"/>
      <x:c r="B33" s="14"/>
      <x:c r="C33" s="13"/>
      <x:c r="D33" s="76" t="str">
        <x:f>IF(C33="","",IFERROR(VLOOKUP(C33,'Lists &amp; COA'!$E$47:$G$145,2,FALSE),"Vendor not found"))</x:f>
      </x:c>
      <x:c r="E33" s="13"/>
      <x:c r="F33" s="13"/>
      <x:c r="G33" s="77"/>
      <x:c r="H33" s="77"/>
      <x:c r="I33" s="78" t="str">
        <x:f>IF(G33="","",N(G33)+N(H33))</x:f>
      </x:c>
      <x:c r="J33" s="13"/>
      <x:c r="K33" s="13"/>
      <x:c r="L33" s="13"/>
      <x:c r="M33" s="13"/>
      <x:c r="N33" s="13"/>
      <x:c r="O33" s="13"/>
      <x:c r="P33" s="13"/>
      <x:c r="Q33" s="13"/>
    </x:row>
    <x:row r="34">
      <x:c r="A34" s="13"/>
      <x:c r="B34" s="14"/>
      <x:c r="C34" s="13"/>
      <x:c r="D34" s="76" t="str">
        <x:f>IF(C34="","",IFERROR(VLOOKUP(C34,'Lists &amp; COA'!$E$47:$G$145,2,FALSE),"Vendor not found"))</x:f>
      </x:c>
      <x:c r="E34" s="13"/>
      <x:c r="F34" s="13"/>
      <x:c r="G34" s="77"/>
      <x:c r="H34" s="77"/>
      <x:c r="I34" s="78" t="str">
        <x:f>IF(G34="","",N(G34)+N(H34))</x:f>
      </x:c>
      <x:c r="J34" s="13"/>
      <x:c r="K34" s="13"/>
      <x:c r="L34" s="13"/>
      <x:c r="M34" s="13"/>
      <x:c r="N34" s="13"/>
      <x:c r="O34" s="13"/>
      <x:c r="P34" s="13"/>
      <x:c r="Q34" s="13"/>
    </x:row>
    <x:row r="35">
      <x:c r="A35" s="13"/>
      <x:c r="B35" s="14"/>
      <x:c r="C35" s="13"/>
      <x:c r="D35" s="76" t="str">
        <x:f>IF(C35="","",IFERROR(VLOOKUP(C35,'Lists &amp; COA'!$E$47:$G$145,2,FALSE),"Vendor not found"))</x:f>
      </x:c>
      <x:c r="E35" s="13"/>
      <x:c r="F35" s="13"/>
      <x:c r="G35" s="77"/>
      <x:c r="H35" s="77"/>
      <x:c r="I35" s="78" t="str">
        <x:f>IF(G35="","",N(G35)+N(H35))</x:f>
      </x:c>
      <x:c r="J35" s="13"/>
      <x:c r="K35" s="13"/>
      <x:c r="L35" s="13"/>
      <x:c r="M35" s="13"/>
      <x:c r="N35" s="13"/>
      <x:c r="O35" s="13"/>
      <x:c r="P35" s="13"/>
      <x:c r="Q35" s="13"/>
    </x:row>
    <x:row r="36">
      <x:c r="A36" s="13"/>
      <x:c r="B36" s="14"/>
      <x:c r="C36" s="13"/>
      <x:c r="D36" s="76" t="str">
        <x:f>IF(C36="","",IFERROR(VLOOKUP(C36,'Lists &amp; COA'!$E$47:$G$145,2,FALSE),"Vendor not found"))</x:f>
      </x:c>
      <x:c r="E36" s="13"/>
      <x:c r="F36" s="13"/>
      <x:c r="G36" s="77"/>
      <x:c r="H36" s="77"/>
      <x:c r="I36" s="78" t="str">
        <x:f>IF(G36="","",N(G36)+N(H36))</x:f>
      </x:c>
      <x:c r="J36" s="13"/>
      <x:c r="K36" s="13"/>
      <x:c r="L36" s="13"/>
      <x:c r="M36" s="13"/>
      <x:c r="N36" s="13"/>
      <x:c r="O36" s="13"/>
      <x:c r="P36" s="13"/>
      <x:c r="Q36" s="13"/>
    </x:row>
    <x:row r="37">
      <x:c r="A37" s="13"/>
      <x:c r="B37" s="14"/>
      <x:c r="C37" s="13"/>
      <x:c r="D37" s="76" t="str">
        <x:f>IF(C37="","",IFERROR(VLOOKUP(C37,'Lists &amp; COA'!$E$47:$G$145,2,FALSE),"Vendor not found"))</x:f>
      </x:c>
      <x:c r="E37" s="13"/>
      <x:c r="F37" s="13"/>
      <x:c r="G37" s="77"/>
      <x:c r="H37" s="77"/>
      <x:c r="I37" s="78" t="str">
        <x:f>IF(G37="","",N(G37)+N(H37))</x:f>
      </x:c>
      <x:c r="J37" s="13"/>
      <x:c r="K37" s="13"/>
      <x:c r="L37" s="13"/>
      <x:c r="M37" s="13"/>
      <x:c r="N37" s="13"/>
      <x:c r="O37" s="13"/>
      <x:c r="P37" s="13"/>
      <x:c r="Q37" s="13"/>
    </x:row>
    <x:row r="38">
      <x:c r="A38" s="13"/>
      <x:c r="B38" s="14"/>
      <x:c r="C38" s="13"/>
      <x:c r="D38" s="76" t="str">
        <x:f>IF(C38="","",IFERROR(VLOOKUP(C38,'Lists &amp; COA'!$E$47:$G$145,2,FALSE),"Vendor not found"))</x:f>
      </x:c>
      <x:c r="E38" s="13"/>
      <x:c r="F38" s="13"/>
      <x:c r="G38" s="77"/>
      <x:c r="H38" s="77"/>
      <x:c r="I38" s="78" t="str">
        <x:f>IF(G38="","",N(G38)+N(H38))</x:f>
      </x:c>
      <x:c r="J38" s="13"/>
      <x:c r="K38" s="13"/>
      <x:c r="L38" s="13"/>
      <x:c r="M38" s="13"/>
      <x:c r="N38" s="13"/>
      <x:c r="O38" s="13"/>
      <x:c r="P38" s="13"/>
      <x:c r="Q38" s="13"/>
    </x:row>
    <x:row r="39">
      <x:c r="A39" s="13"/>
      <x:c r="B39" s="14"/>
      <x:c r="C39" s="13"/>
      <x:c r="D39" s="76" t="str">
        <x:f>IF(C39="","",IFERROR(VLOOKUP(C39,'Lists &amp; COA'!$E$47:$G$145,2,FALSE),"Vendor not found"))</x:f>
      </x:c>
      <x:c r="E39" s="13"/>
      <x:c r="F39" s="13"/>
      <x:c r="G39" s="77"/>
      <x:c r="H39" s="77"/>
      <x:c r="I39" s="78" t="str">
        <x:f>IF(G39="","",N(G39)+N(H39))</x:f>
      </x:c>
      <x:c r="J39" s="13"/>
      <x:c r="K39" s="13"/>
      <x:c r="L39" s="13"/>
      <x:c r="M39" s="13"/>
      <x:c r="N39" s="13"/>
      <x:c r="O39" s="13"/>
      <x:c r="P39" s="13"/>
      <x:c r="Q39" s="13"/>
    </x:row>
    <x:row r="40">
      <x:c r="A40" s="13"/>
      <x:c r="B40" s="14"/>
      <x:c r="C40" s="13"/>
      <x:c r="D40" s="76" t="str">
        <x:f>IF(C40="","",IFERROR(VLOOKUP(C40,'Lists &amp; COA'!$E$47:$G$145,2,FALSE),"Vendor not found"))</x:f>
      </x:c>
      <x:c r="E40" s="13"/>
      <x:c r="F40" s="13"/>
      <x:c r="G40" s="77"/>
      <x:c r="H40" s="77"/>
      <x:c r="I40" s="78" t="str">
        <x:f>IF(G40="","",N(G40)+N(H40))</x:f>
      </x:c>
      <x:c r="J40" s="13"/>
      <x:c r="K40" s="13"/>
      <x:c r="L40" s="13"/>
      <x:c r="M40" s="13"/>
      <x:c r="N40" s="13"/>
      <x:c r="O40" s="13"/>
      <x:c r="P40" s="13"/>
      <x:c r="Q40" s="13"/>
    </x:row>
    <x:row r="41">
      <x:c r="A41" s="13"/>
      <x:c r="B41" s="14"/>
      <x:c r="C41" s="13"/>
      <x:c r="D41" s="76" t="str">
        <x:f>IF(C41="","",IFERROR(VLOOKUP(C41,'Lists &amp; COA'!$E$47:$G$145,2,FALSE),"Vendor not found"))</x:f>
      </x:c>
      <x:c r="E41" s="13"/>
      <x:c r="F41" s="13"/>
      <x:c r="G41" s="77"/>
      <x:c r="H41" s="77"/>
      <x:c r="I41" s="78" t="str">
        <x:f>IF(G41="","",N(G41)+N(H41))</x:f>
      </x:c>
      <x:c r="J41" s="13"/>
      <x:c r="K41" s="13"/>
      <x:c r="L41" s="13"/>
      <x:c r="M41" s="13"/>
      <x:c r="N41" s="13"/>
      <x:c r="O41" s="13"/>
      <x:c r="P41" s="13"/>
      <x:c r="Q41" s="13"/>
    </x:row>
    <x:row r="42">
      <x:c r="A42" s="13"/>
      <x:c r="B42" s="14"/>
      <x:c r="C42" s="13"/>
      <x:c r="D42" s="76" t="str">
        <x:f>IF(C42="","",IFERROR(VLOOKUP(C42,'Lists &amp; COA'!$E$47:$G$145,2,FALSE),"Vendor not found"))</x:f>
      </x:c>
      <x:c r="E42" s="13"/>
      <x:c r="F42" s="13"/>
      <x:c r="G42" s="77"/>
      <x:c r="H42" s="77"/>
      <x:c r="I42" s="78" t="str">
        <x:f>IF(G42="","",N(G42)+N(H42))</x:f>
      </x:c>
      <x:c r="J42" s="13"/>
      <x:c r="K42" s="13"/>
      <x:c r="L42" s="13"/>
      <x:c r="M42" s="13"/>
      <x:c r="N42" s="13"/>
      <x:c r="O42" s="13"/>
      <x:c r="P42" s="13"/>
      <x:c r="Q42" s="13"/>
    </x:row>
    <x:row r="43">
      <x:c r="A43" s="13"/>
      <x:c r="B43" s="14"/>
      <x:c r="C43" s="13"/>
      <x:c r="D43" s="76" t="str">
        <x:f>IF(C43="","",IFERROR(VLOOKUP(C43,'Lists &amp; COA'!$E$47:$G$145,2,FALSE),"Vendor not found"))</x:f>
      </x:c>
      <x:c r="E43" s="13"/>
      <x:c r="F43" s="13"/>
      <x:c r="G43" s="77"/>
      <x:c r="H43" s="77"/>
      <x:c r="I43" s="78" t="str">
        <x:f>IF(G43="","",N(G43)+N(H43))</x:f>
      </x:c>
      <x:c r="J43" s="13"/>
      <x:c r="K43" s="13"/>
      <x:c r="L43" s="13"/>
      <x:c r="M43" s="13"/>
      <x:c r="N43" s="13"/>
      <x:c r="O43" s="13"/>
      <x:c r="P43" s="13"/>
      <x:c r="Q43" s="13"/>
    </x:row>
    <x:row r="44">
      <x:c r="A44" s="13"/>
      <x:c r="B44" s="14"/>
      <x:c r="C44" s="13"/>
      <x:c r="D44" s="76" t="str">
        <x:f>IF(C44="","",IFERROR(VLOOKUP(C44,'Lists &amp; COA'!$E$47:$G$145,2,FALSE),"Vendor not found"))</x:f>
      </x:c>
      <x:c r="E44" s="13"/>
      <x:c r="F44" s="13"/>
      <x:c r="G44" s="77"/>
      <x:c r="H44" s="77"/>
      <x:c r="I44" s="78" t="str">
        <x:f>IF(G44="","",N(G44)+N(H44))</x:f>
      </x:c>
      <x:c r="J44" s="13"/>
      <x:c r="K44" s="13"/>
      <x:c r="L44" s="13"/>
      <x:c r="M44" s="13"/>
      <x:c r="N44" s="13"/>
      <x:c r="O44" s="13"/>
      <x:c r="P44" s="13"/>
      <x:c r="Q44" s="13"/>
    </x:row>
    <x:row r="45">
      <x:c r="A45" s="13"/>
      <x:c r="B45" s="14"/>
      <x:c r="C45" s="13"/>
      <x:c r="D45" s="76" t="str">
        <x:f>IF(C45="","",IFERROR(VLOOKUP(C45,'Lists &amp; COA'!$E$47:$G$145,2,FALSE),"Vendor not found"))</x:f>
      </x:c>
      <x:c r="E45" s="13"/>
      <x:c r="F45" s="13"/>
      <x:c r="G45" s="77"/>
      <x:c r="H45" s="77"/>
      <x:c r="I45" s="78" t="str">
        <x:f>IF(G45="","",N(G45)+N(H45))</x:f>
      </x:c>
      <x:c r="J45" s="13"/>
      <x:c r="K45" s="13"/>
      <x:c r="L45" s="13"/>
      <x:c r="M45" s="13"/>
      <x:c r="N45" s="13"/>
      <x:c r="O45" s="13"/>
      <x:c r="P45" s="13"/>
      <x:c r="Q45" s="13"/>
    </x:row>
    <x:row r="46">
      <x:c r="A46" s="13"/>
      <x:c r="B46" s="14"/>
      <x:c r="C46" s="13"/>
      <x:c r="D46" s="76" t="str">
        <x:f>IF(C46="","",IFERROR(VLOOKUP(C46,'Lists &amp; COA'!$E$47:$G$145,2,FALSE),"Vendor not found"))</x:f>
      </x:c>
      <x:c r="E46" s="13"/>
      <x:c r="F46" s="13"/>
      <x:c r="G46" s="77"/>
      <x:c r="H46" s="77"/>
      <x:c r="I46" s="78" t="str">
        <x:f>IF(G46="","",N(G46)+N(H46))</x:f>
      </x:c>
      <x:c r="J46" s="13"/>
      <x:c r="K46" s="13"/>
      <x:c r="L46" s="13"/>
      <x:c r="M46" s="13"/>
      <x:c r="N46" s="13"/>
      <x:c r="O46" s="13"/>
      <x:c r="P46" s="13"/>
      <x:c r="Q46" s="13"/>
    </x:row>
    <x:row r="47">
      <x:c r="A47" s="13"/>
      <x:c r="B47" s="14"/>
      <x:c r="C47" s="13"/>
      <x:c r="D47" s="76" t="str">
        <x:f>IF(C47="","",IFERROR(VLOOKUP(C47,'Lists &amp; COA'!$E$47:$G$145,2,FALSE),"Vendor not found"))</x:f>
      </x:c>
      <x:c r="E47" s="13"/>
      <x:c r="F47" s="13"/>
      <x:c r="G47" s="77"/>
      <x:c r="H47" s="77"/>
      <x:c r="I47" s="78" t="str">
        <x:f>IF(G47="","",N(G47)+N(H47))</x:f>
      </x:c>
      <x:c r="J47" s="13"/>
      <x:c r="K47" s="13"/>
      <x:c r="L47" s="13"/>
      <x:c r="M47" s="13"/>
      <x:c r="N47" s="13"/>
      <x:c r="O47" s="13"/>
      <x:c r="P47" s="13"/>
      <x:c r="Q47" s="13"/>
    </x:row>
    <x:row r="48">
      <x:c r="A48" s="13"/>
      <x:c r="B48" s="14"/>
      <x:c r="C48" s="13"/>
      <x:c r="D48" s="76" t="str">
        <x:f>IF(C48="","",IFERROR(VLOOKUP(C48,'Lists &amp; COA'!$E$47:$G$145,2,FALSE),"Vendor not found"))</x:f>
      </x:c>
      <x:c r="E48" s="13"/>
      <x:c r="F48" s="13"/>
      <x:c r="G48" s="77"/>
      <x:c r="H48" s="77"/>
      <x:c r="I48" s="78" t="str">
        <x:f>IF(G48="","",N(G48)+N(H48))</x:f>
      </x:c>
      <x:c r="J48" s="13"/>
      <x:c r="K48" s="13"/>
      <x:c r="L48" s="13"/>
      <x:c r="M48" s="13"/>
      <x:c r="N48" s="13"/>
      <x:c r="O48" s="13"/>
      <x:c r="P48" s="13"/>
      <x:c r="Q48" s="13"/>
    </x:row>
    <x:row r="49">
      <x:c r="A49" s="13"/>
      <x:c r="B49" s="14"/>
      <x:c r="C49" s="13"/>
      <x:c r="D49" s="76" t="str">
        <x:f>IF(C49="","",IFERROR(VLOOKUP(C49,'Lists &amp; COA'!$E$47:$G$145,2,FALSE),"Vendor not found"))</x:f>
      </x:c>
      <x:c r="E49" s="13"/>
      <x:c r="F49" s="13"/>
      <x:c r="G49" s="77"/>
      <x:c r="H49" s="77"/>
      <x:c r="I49" s="78" t="str">
        <x:f>IF(G49="","",N(G49)+N(H49))</x:f>
      </x:c>
      <x:c r="J49" s="13"/>
      <x:c r="K49" s="13"/>
      <x:c r="L49" s="13"/>
      <x:c r="M49" s="13"/>
      <x:c r="N49" s="13"/>
      <x:c r="O49" s="13"/>
      <x:c r="P49" s="13"/>
      <x:c r="Q49" s="13"/>
    </x:row>
    <x:row r="50">
      <x:c r="A50" s="13"/>
      <x:c r="B50" s="14"/>
      <x:c r="C50" s="13"/>
      <x:c r="D50" s="76" t="str">
        <x:f>IF(C50="","",IFERROR(VLOOKUP(C50,'Lists &amp; COA'!$E$47:$G$145,2,FALSE),"Vendor not found"))</x:f>
      </x:c>
      <x:c r="E50" s="13"/>
      <x:c r="F50" s="13"/>
      <x:c r="G50" s="77"/>
      <x:c r="H50" s="77"/>
      <x:c r="I50" s="78" t="str">
        <x:f>IF(G50="","",N(G50)+N(H50))</x:f>
      </x:c>
      <x:c r="J50" s="13"/>
      <x:c r="K50" s="13"/>
      <x:c r="L50" s="13"/>
      <x:c r="M50" s="13"/>
      <x:c r="N50" s="13"/>
      <x:c r="O50" s="13"/>
      <x:c r="P50" s="13"/>
      <x:c r="Q50" s="13"/>
    </x:row>
    <x:row r="51">
      <x:c r="A51" s="13"/>
      <x:c r="B51" s="14"/>
      <x:c r="C51" s="13"/>
      <x:c r="D51" s="76" t="str">
        <x:f>IF(C51="","",IFERROR(VLOOKUP(C51,'Lists &amp; COA'!$E$47:$G$145,2,FALSE),"Vendor not found"))</x:f>
      </x:c>
      <x:c r="E51" s="13"/>
      <x:c r="F51" s="13"/>
      <x:c r="G51" s="77"/>
      <x:c r="H51" s="77"/>
      <x:c r="I51" s="78" t="str">
        <x:f>IF(G51="","",N(G51)+N(H51))</x:f>
      </x:c>
      <x:c r="J51" s="13"/>
      <x:c r="K51" s="13"/>
      <x:c r="L51" s="13"/>
      <x:c r="M51" s="13"/>
      <x:c r="N51" s="13"/>
      <x:c r="O51" s="13"/>
      <x:c r="P51" s="13"/>
      <x:c r="Q51" s="13"/>
    </x:row>
    <x:row r="52">
      <x:c r="A52" s="13"/>
      <x:c r="B52" s="14"/>
      <x:c r="C52" s="13"/>
      <x:c r="D52" s="76" t="str">
        <x:f>IF(C52="","",IFERROR(VLOOKUP(C52,'Lists &amp; COA'!$E$47:$G$145,2,FALSE),"Vendor not found"))</x:f>
      </x:c>
      <x:c r="E52" s="13"/>
      <x:c r="F52" s="13"/>
      <x:c r="G52" s="77"/>
      <x:c r="H52" s="77"/>
      <x:c r="I52" s="78" t="str">
        <x:f>IF(G52="","",N(G52)+N(H52))</x:f>
      </x:c>
      <x:c r="J52" s="13"/>
      <x:c r="K52" s="13"/>
      <x:c r="L52" s="13"/>
      <x:c r="M52" s="13"/>
      <x:c r="N52" s="13"/>
      <x:c r="O52" s="13"/>
      <x:c r="P52" s="13"/>
      <x:c r="Q52" s="13"/>
    </x:row>
    <x:row r="53">
      <x:c r="A53" s="13"/>
      <x:c r="B53" s="14"/>
      <x:c r="C53" s="13"/>
      <x:c r="D53" s="76" t="str">
        <x:f>IF(C53="","",IFERROR(VLOOKUP(C53,'Lists &amp; COA'!$E$47:$G$145,2,FALSE),"Vendor not found"))</x:f>
      </x:c>
      <x:c r="E53" s="13"/>
      <x:c r="F53" s="13"/>
      <x:c r="G53" s="77"/>
      <x:c r="H53" s="77"/>
      <x:c r="I53" s="78" t="str">
        <x:f>IF(G53="","",N(G53)+N(H53))</x:f>
      </x:c>
      <x:c r="J53" s="13"/>
      <x:c r="K53" s="13"/>
      <x:c r="L53" s="13"/>
      <x:c r="M53" s="13"/>
      <x:c r="N53" s="13"/>
      <x:c r="O53" s="13"/>
      <x:c r="P53" s="13"/>
      <x:c r="Q53" s="13"/>
    </x:row>
    <x:row r="54">
      <x:c r="A54" s="13"/>
      <x:c r="B54" s="14"/>
      <x:c r="C54" s="13"/>
      <x:c r="D54" s="76" t="str">
        <x:f>IF(C54="","",IFERROR(VLOOKUP(C54,'Lists &amp; COA'!$E$47:$G$145,2,FALSE),"Vendor not found"))</x:f>
      </x:c>
      <x:c r="E54" s="13"/>
      <x:c r="F54" s="13"/>
      <x:c r="G54" s="77"/>
      <x:c r="H54" s="77"/>
      <x:c r="I54" s="78" t="str">
        <x:f>IF(G54="","",N(G54)+N(H54))</x:f>
      </x:c>
      <x:c r="J54" s="13"/>
      <x:c r="K54" s="13"/>
      <x:c r="L54" s="13"/>
      <x:c r="M54" s="13"/>
      <x:c r="N54" s="13"/>
      <x:c r="O54" s="13"/>
      <x:c r="P54" s="13"/>
      <x:c r="Q54" s="13"/>
    </x:row>
    <x:row r="55">
      <x:c r="A55" s="13"/>
      <x:c r="B55" s="14"/>
      <x:c r="C55" s="13"/>
      <x:c r="D55" s="76" t="str">
        <x:f>IF(C55="","",IFERROR(VLOOKUP(C55,'Lists &amp; COA'!$E$47:$G$145,2,FALSE),"Vendor not found"))</x:f>
      </x:c>
      <x:c r="E55" s="13"/>
      <x:c r="F55" s="13"/>
      <x:c r="G55" s="77"/>
      <x:c r="H55" s="77"/>
      <x:c r="I55" s="78" t="str">
        <x:f>IF(G55="","",N(G55)+N(H55))</x:f>
      </x:c>
      <x:c r="J55" s="13"/>
      <x:c r="K55" s="13"/>
      <x:c r="L55" s="13"/>
      <x:c r="M55" s="13"/>
      <x:c r="N55" s="13"/>
      <x:c r="O55" s="13"/>
      <x:c r="P55" s="13"/>
      <x:c r="Q55" s="13"/>
    </x:row>
    <x:row r="56">
      <x:c r="A56" s="13"/>
      <x:c r="B56" s="14"/>
      <x:c r="C56" s="13"/>
      <x:c r="D56" s="76" t="str">
        <x:f>IF(C56="","",IFERROR(VLOOKUP(C56,'Lists &amp; COA'!$E$47:$G$145,2,FALSE),"Vendor not found"))</x:f>
      </x:c>
      <x:c r="E56" s="13"/>
      <x:c r="F56" s="13"/>
      <x:c r="G56" s="77"/>
      <x:c r="H56" s="77"/>
      <x:c r="I56" s="78" t="str">
        <x:f>IF(G56="","",N(G56)+N(H56))</x:f>
      </x:c>
      <x:c r="J56" s="13"/>
      <x:c r="K56" s="13"/>
      <x:c r="L56" s="13"/>
      <x:c r="M56" s="13"/>
      <x:c r="N56" s="13"/>
      <x:c r="O56" s="13"/>
      <x:c r="P56" s="13"/>
      <x:c r="Q56" s="13"/>
    </x:row>
    <x:row r="57">
      <x:c r="A57" s="13"/>
      <x:c r="B57" s="14"/>
      <x:c r="C57" s="13"/>
      <x:c r="D57" s="76" t="str">
        <x:f>IF(C57="","",IFERROR(VLOOKUP(C57,'Lists &amp; COA'!$E$47:$G$145,2,FALSE),"Vendor not found"))</x:f>
      </x:c>
      <x:c r="E57" s="13"/>
      <x:c r="F57" s="13"/>
      <x:c r="G57" s="77"/>
      <x:c r="H57" s="77"/>
      <x:c r="I57" s="78" t="str">
        <x:f>IF(G57="","",N(G57)+N(H57))</x:f>
      </x:c>
      <x:c r="J57" s="13"/>
      <x:c r="K57" s="13"/>
      <x:c r="L57" s="13"/>
      <x:c r="M57" s="13"/>
      <x:c r="N57" s="13"/>
      <x:c r="O57" s="13"/>
      <x:c r="P57" s="13"/>
      <x:c r="Q57" s="13"/>
    </x:row>
    <x:row r="58">
      <x:c r="A58" s="13"/>
      <x:c r="B58" s="14"/>
      <x:c r="C58" s="13"/>
      <x:c r="D58" s="76" t="str">
        <x:f>IF(C58="","",IFERROR(VLOOKUP(C58,'Lists &amp; COA'!$E$47:$G$145,2,FALSE),"Vendor not found"))</x:f>
      </x:c>
      <x:c r="E58" s="13"/>
      <x:c r="F58" s="13"/>
      <x:c r="G58" s="77"/>
      <x:c r="H58" s="77"/>
      <x:c r="I58" s="78" t="str">
        <x:f>IF(G58="","",N(G58)+N(H58))</x:f>
      </x:c>
      <x:c r="J58" s="13"/>
      <x:c r="K58" s="13"/>
      <x:c r="L58" s="13"/>
      <x:c r="M58" s="13"/>
      <x:c r="N58" s="13"/>
      <x:c r="O58" s="13"/>
      <x:c r="P58" s="13"/>
      <x:c r="Q58" s="13"/>
    </x:row>
    <x:row r="59">
      <x:c r="A59" s="13"/>
      <x:c r="B59" s="14"/>
      <x:c r="C59" s="13"/>
      <x:c r="D59" s="76" t="str">
        <x:f>IF(C59="","",IFERROR(VLOOKUP(C59,'Lists &amp; COA'!$E$47:$G$145,2,FALSE),"Vendor not found"))</x:f>
      </x:c>
      <x:c r="E59" s="13"/>
      <x:c r="F59" s="13"/>
      <x:c r="G59" s="77"/>
      <x:c r="H59" s="77"/>
      <x:c r="I59" s="78" t="str">
        <x:f>IF(G59="","",N(G59)+N(H59))</x:f>
      </x:c>
      <x:c r="J59" s="13"/>
      <x:c r="K59" s="13"/>
      <x:c r="L59" s="13"/>
      <x:c r="M59" s="13"/>
      <x:c r="N59" s="13"/>
      <x:c r="O59" s="13"/>
      <x:c r="P59" s="13"/>
      <x:c r="Q59" s="13"/>
    </x:row>
    <x:row r="60">
      <x:c r="A60" s="13"/>
      <x:c r="B60" s="14"/>
      <x:c r="C60" s="13"/>
      <x:c r="D60" s="76" t="str">
        <x:f>IF(C60="","",IFERROR(VLOOKUP(C60,'Lists &amp; COA'!$E$47:$G$145,2,FALSE),"Vendor not found"))</x:f>
      </x:c>
      <x:c r="E60" s="13"/>
      <x:c r="F60" s="13"/>
      <x:c r="G60" s="77"/>
      <x:c r="H60" s="77"/>
      <x:c r="I60" s="78" t="str">
        <x:f>IF(G60="","",N(G60)+N(H60))</x:f>
      </x:c>
      <x:c r="J60" s="13"/>
      <x:c r="K60" s="13"/>
      <x:c r="L60" s="13"/>
      <x:c r="M60" s="13"/>
      <x:c r="N60" s="13"/>
      <x:c r="O60" s="13"/>
      <x:c r="P60" s="13"/>
      <x:c r="Q60" s="13"/>
    </x:row>
    <x:row r="61">
      <x:c r="A61" s="13"/>
      <x:c r="B61" s="14"/>
      <x:c r="C61" s="13"/>
      <x:c r="D61" s="76" t="str">
        <x:f>IF(C61="","",IFERROR(VLOOKUP(C61,'Lists &amp; COA'!$E$47:$G$145,2,FALSE),"Vendor not found"))</x:f>
      </x:c>
      <x:c r="E61" s="13"/>
      <x:c r="F61" s="13"/>
      <x:c r="G61" s="77"/>
      <x:c r="H61" s="77"/>
      <x:c r="I61" s="78" t="str">
        <x:f>IF(G61="","",N(G61)+N(H61))</x:f>
      </x:c>
      <x:c r="J61" s="13"/>
      <x:c r="K61" s="13"/>
      <x:c r="L61" s="13"/>
      <x:c r="M61" s="13"/>
      <x:c r="N61" s="13"/>
      <x:c r="O61" s="13"/>
      <x:c r="P61" s="13"/>
      <x:c r="Q61" s="13"/>
    </x:row>
    <x:row r="62">
      <x:c r="A62" s="13"/>
      <x:c r="B62" s="14"/>
      <x:c r="C62" s="13"/>
      <x:c r="D62" s="76" t="str">
        <x:f>IF(C62="","",IFERROR(VLOOKUP(C62,'Lists &amp; COA'!$E$47:$G$145,2,FALSE),"Vendor not found"))</x:f>
      </x:c>
      <x:c r="E62" s="13"/>
      <x:c r="F62" s="13"/>
      <x:c r="G62" s="77"/>
      <x:c r="H62" s="77"/>
      <x:c r="I62" s="78" t="str">
        <x:f>IF(G62="","",N(G62)+N(H62))</x:f>
      </x:c>
      <x:c r="J62" s="13"/>
      <x:c r="K62" s="13"/>
      <x:c r="L62" s="13"/>
      <x:c r="M62" s="13"/>
      <x:c r="N62" s="13"/>
      <x:c r="O62" s="13"/>
      <x:c r="P62" s="13"/>
      <x:c r="Q62" s="13"/>
    </x:row>
    <x:row r="63">
      <x:c r="A63" s="13"/>
      <x:c r="B63" s="14"/>
      <x:c r="C63" s="13"/>
      <x:c r="D63" s="76" t="str">
        <x:f>IF(C63="","",IFERROR(VLOOKUP(C63,'Lists &amp; COA'!$E$47:$G$145,2,FALSE),"Vendor not found"))</x:f>
      </x:c>
      <x:c r="E63" s="13"/>
      <x:c r="F63" s="13"/>
      <x:c r="G63" s="77"/>
      <x:c r="H63" s="77"/>
      <x:c r="I63" s="78" t="str">
        <x:f>IF(G63="","",N(G63)+N(H63))</x:f>
      </x:c>
      <x:c r="J63" s="13"/>
      <x:c r="K63" s="13"/>
      <x:c r="L63" s="13"/>
      <x:c r="M63" s="13"/>
      <x:c r="N63" s="13"/>
      <x:c r="O63" s="13"/>
      <x:c r="P63" s="13"/>
      <x:c r="Q63" s="13"/>
    </x:row>
    <x:row r="64">
      <x:c r="A64" s="13"/>
      <x:c r="B64" s="14"/>
      <x:c r="C64" s="13"/>
      <x:c r="D64" s="76" t="str">
        <x:f>IF(C64="","",IFERROR(VLOOKUP(C64,'Lists &amp; COA'!$E$47:$G$145,2,FALSE),"Vendor not found"))</x:f>
      </x:c>
      <x:c r="E64" s="13"/>
      <x:c r="F64" s="13"/>
      <x:c r="G64" s="77"/>
      <x:c r="H64" s="77"/>
      <x:c r="I64" s="78" t="str">
        <x:f>IF(G64="","",N(G64)+N(H64))</x:f>
      </x:c>
      <x:c r="J64" s="13"/>
      <x:c r="K64" s="13"/>
      <x:c r="L64" s="13"/>
      <x:c r="M64" s="13"/>
      <x:c r="N64" s="13"/>
      <x:c r="O64" s="13"/>
      <x:c r="P64" s="13"/>
      <x:c r="Q64" s="13"/>
    </x:row>
    <x:row r="65">
      <x:c r="A65" s="13"/>
      <x:c r="B65" s="14"/>
      <x:c r="C65" s="13"/>
      <x:c r="D65" s="76" t="str">
        <x:f>IF(C65="","",IFERROR(VLOOKUP(C65,'Lists &amp; COA'!$E$47:$G$145,2,FALSE),"Vendor not found"))</x:f>
      </x:c>
      <x:c r="E65" s="13"/>
      <x:c r="F65" s="13"/>
      <x:c r="G65" s="77"/>
      <x:c r="H65" s="77"/>
      <x:c r="I65" s="78" t="str">
        <x:f>IF(G65="","",N(G65)+N(H65))</x:f>
      </x:c>
      <x:c r="J65" s="13"/>
      <x:c r="K65" s="13"/>
      <x:c r="L65" s="13"/>
      <x:c r="M65" s="13"/>
      <x:c r="N65" s="13"/>
      <x:c r="O65" s="13"/>
      <x:c r="P65" s="13"/>
      <x:c r="Q65" s="13"/>
    </x:row>
    <x:row r="66">
      <x:c r="A66" s="13"/>
      <x:c r="B66" s="14"/>
      <x:c r="C66" s="13"/>
      <x:c r="D66" s="76" t="str">
        <x:f>IF(C66="","",IFERROR(VLOOKUP(C66,'Lists &amp; COA'!$E$47:$G$145,2,FALSE),"Vendor not found"))</x:f>
      </x:c>
      <x:c r="E66" s="13"/>
      <x:c r="F66" s="13"/>
      <x:c r="G66" s="77"/>
      <x:c r="H66" s="77"/>
      <x:c r="I66" s="78" t="str">
        <x:f>IF(G66="","",N(G66)+N(H66))</x:f>
      </x:c>
      <x:c r="J66" s="13"/>
      <x:c r="K66" s="13"/>
      <x:c r="L66" s="13"/>
      <x:c r="M66" s="13"/>
      <x:c r="N66" s="13"/>
      <x:c r="O66" s="13"/>
      <x:c r="P66" s="13"/>
      <x:c r="Q66" s="13"/>
    </x:row>
    <x:row r="67">
      <x:c r="A67" s="13"/>
      <x:c r="B67" s="14"/>
      <x:c r="C67" s="13"/>
      <x:c r="D67" s="76" t="str">
        <x:f>IF(C67="","",IFERROR(VLOOKUP(C67,'Lists &amp; COA'!$E$47:$G$145,2,FALSE),"Vendor not found"))</x:f>
      </x:c>
      <x:c r="E67" s="13"/>
      <x:c r="F67" s="13"/>
      <x:c r="G67" s="77"/>
      <x:c r="H67" s="77"/>
      <x:c r="I67" s="78" t="str">
        <x:f>IF(G67="","",N(G67)+N(H67))</x:f>
      </x:c>
      <x:c r="J67" s="13"/>
      <x:c r="K67" s="13"/>
      <x:c r="L67" s="13"/>
      <x:c r="M67" s="13"/>
      <x:c r="N67" s="13"/>
      <x:c r="O67" s="13"/>
      <x:c r="P67" s="13"/>
      <x:c r="Q67" s="13"/>
    </x:row>
    <x:row r="68">
      <x:c r="A68" s="13"/>
      <x:c r="B68" s="14"/>
      <x:c r="C68" s="13"/>
      <x:c r="D68" s="76" t="str">
        <x:f>IF(C68="","",IFERROR(VLOOKUP(C68,'Lists &amp; COA'!$E$47:$G$145,2,FALSE),"Vendor not found"))</x:f>
      </x:c>
      <x:c r="E68" s="13"/>
      <x:c r="F68" s="13"/>
      <x:c r="G68" s="77"/>
      <x:c r="H68" s="77"/>
      <x:c r="I68" s="78" t="str">
        <x:f>IF(G68="","",N(G68)+N(H68))</x:f>
      </x:c>
      <x:c r="J68" s="13"/>
      <x:c r="K68" s="13"/>
      <x:c r="L68" s="13"/>
      <x:c r="M68" s="13"/>
      <x:c r="N68" s="13"/>
      <x:c r="O68" s="13"/>
      <x:c r="P68" s="13"/>
      <x:c r="Q68" s="13"/>
    </x:row>
    <x:row r="69">
      <x:c r="A69" s="13"/>
      <x:c r="B69" s="14"/>
      <x:c r="C69" s="13"/>
      <x:c r="D69" s="76" t="str">
        <x:f>IF(C69="","",IFERROR(VLOOKUP(C69,'Lists &amp; COA'!$E$47:$G$145,2,FALSE),"Vendor not found"))</x:f>
      </x:c>
      <x:c r="E69" s="13"/>
      <x:c r="F69" s="13"/>
      <x:c r="G69" s="77"/>
      <x:c r="H69" s="77"/>
      <x:c r="I69" s="78" t="str">
        <x:f>IF(G69="","",N(G69)+N(H69))</x:f>
      </x:c>
      <x:c r="J69" s="13"/>
      <x:c r="K69" s="13"/>
      <x:c r="L69" s="13"/>
      <x:c r="M69" s="13"/>
      <x:c r="N69" s="13"/>
      <x:c r="O69" s="13"/>
      <x:c r="P69" s="13"/>
      <x:c r="Q69" s="13"/>
    </x:row>
    <x:row r="70">
      <x:c r="A70" s="13"/>
      <x:c r="B70" s="14"/>
      <x:c r="C70" s="13"/>
      <x:c r="D70" s="76" t="str">
        <x:f>IF(C70="","",IFERROR(VLOOKUP(C70,'Lists &amp; COA'!$E$47:$G$145,2,FALSE),"Vendor not found"))</x:f>
      </x:c>
      <x:c r="E70" s="13"/>
      <x:c r="F70" s="13"/>
      <x:c r="G70" s="77"/>
      <x:c r="H70" s="77"/>
      <x:c r="I70" s="78" t="str">
        <x:f>IF(G70="","",N(G70)+N(H70))</x:f>
      </x:c>
      <x:c r="J70" s="13"/>
      <x:c r="K70" s="13"/>
      <x:c r="L70" s="13"/>
      <x:c r="M70" s="13"/>
      <x:c r="N70" s="13"/>
      <x:c r="O70" s="13"/>
      <x:c r="P70" s="13"/>
      <x:c r="Q70" s="13"/>
    </x:row>
    <x:row r="71">
      <x:c r="A71" s="13"/>
      <x:c r="B71" s="14"/>
      <x:c r="C71" s="13"/>
      <x:c r="D71" s="76" t="str">
        <x:f>IF(C71="","",IFERROR(VLOOKUP(C71,'Lists &amp; COA'!$E$47:$G$145,2,FALSE),"Vendor not found"))</x:f>
      </x:c>
      <x:c r="E71" s="13"/>
      <x:c r="F71" s="13"/>
      <x:c r="G71" s="77"/>
      <x:c r="H71" s="77"/>
      <x:c r="I71" s="78" t="str">
        <x:f>IF(G71="","",N(G71)+N(H71))</x:f>
      </x:c>
      <x:c r="J71" s="13"/>
      <x:c r="K71" s="13"/>
      <x:c r="L71" s="13"/>
      <x:c r="M71" s="13"/>
      <x:c r="N71" s="13"/>
      <x:c r="O71" s="13"/>
      <x:c r="P71" s="13"/>
      <x:c r="Q71" s="13"/>
    </x:row>
    <x:row r="72">
      <x:c r="A72" s="13"/>
      <x:c r="B72" s="14"/>
      <x:c r="C72" s="13"/>
      <x:c r="D72" s="76" t="str">
        <x:f>IF(C72="","",IFERROR(VLOOKUP(C72,'Lists &amp; COA'!$E$47:$G$145,2,FALSE),"Vendor not found"))</x:f>
      </x:c>
      <x:c r="E72" s="13"/>
      <x:c r="F72" s="13"/>
      <x:c r="G72" s="77"/>
      <x:c r="H72" s="77"/>
      <x:c r="I72" s="78" t="str">
        <x:f>IF(G72="","",N(G72)+N(H72))</x:f>
      </x:c>
      <x:c r="J72" s="13"/>
      <x:c r="K72" s="13"/>
      <x:c r="L72" s="13"/>
      <x:c r="M72" s="13"/>
      <x:c r="N72" s="13"/>
      <x:c r="O72" s="13"/>
      <x:c r="P72" s="13"/>
      <x:c r="Q72" s="13"/>
    </x:row>
    <x:row r="73">
      <x:c r="A73" s="13"/>
      <x:c r="B73" s="14"/>
      <x:c r="C73" s="13"/>
      <x:c r="D73" s="76" t="str">
        <x:f>IF(C73="","",IFERROR(VLOOKUP(C73,'Lists &amp; COA'!$E$47:$G$145,2,FALSE),"Vendor not found"))</x:f>
      </x:c>
      <x:c r="E73" s="13"/>
      <x:c r="F73" s="13"/>
      <x:c r="G73" s="77"/>
      <x:c r="H73" s="77"/>
      <x:c r="I73" s="78" t="str">
        <x:f>IF(G73="","",N(G73)+N(H73))</x:f>
      </x:c>
      <x:c r="J73" s="13"/>
      <x:c r="K73" s="13"/>
      <x:c r="L73" s="13"/>
      <x:c r="M73" s="13"/>
      <x:c r="N73" s="13"/>
      <x:c r="O73" s="13"/>
      <x:c r="P73" s="13"/>
      <x:c r="Q73" s="13"/>
    </x:row>
    <x:row r="74">
      <x:c r="A74" s="13"/>
      <x:c r="B74" s="14"/>
      <x:c r="C74" s="13"/>
      <x:c r="D74" s="76" t="str">
        <x:f>IF(C74="","",IFERROR(VLOOKUP(C74,'Lists &amp; COA'!$E$47:$G$145,2,FALSE),"Vendor not found"))</x:f>
      </x:c>
      <x:c r="E74" s="13"/>
      <x:c r="F74" s="13"/>
      <x:c r="G74" s="77"/>
      <x:c r="H74" s="77"/>
      <x:c r="I74" s="78" t="str">
        <x:f>IF(G74="","",N(G74)+N(H74))</x:f>
      </x:c>
      <x:c r="J74" s="13"/>
      <x:c r="K74" s="13"/>
      <x:c r="L74" s="13"/>
      <x:c r="M74" s="13"/>
      <x:c r="N74" s="13"/>
      <x:c r="O74" s="13"/>
      <x:c r="P74" s="13"/>
      <x:c r="Q74" s="13"/>
    </x:row>
    <x:row r="75">
      <x:c r="A75" s="13"/>
      <x:c r="B75" s="14"/>
      <x:c r="C75" s="13"/>
      <x:c r="D75" s="76" t="str">
        <x:f>IF(C75="","",IFERROR(VLOOKUP(C75,'Lists &amp; COA'!$E$47:$G$145,2,FALSE),"Vendor not found"))</x:f>
      </x:c>
      <x:c r="E75" s="13"/>
      <x:c r="F75" s="13"/>
      <x:c r="G75" s="77"/>
      <x:c r="H75" s="77"/>
      <x:c r="I75" s="78" t="str">
        <x:f>IF(G75="","",N(G75)+N(H75))</x:f>
      </x:c>
      <x:c r="J75" s="13"/>
      <x:c r="K75" s="13"/>
      <x:c r="L75" s="13"/>
      <x:c r="M75" s="13"/>
      <x:c r="N75" s="13"/>
      <x:c r="O75" s="13"/>
      <x:c r="P75" s="13"/>
      <x:c r="Q75" s="13"/>
    </x:row>
    <x:row r="76">
      <x:c r="A76" s="13"/>
      <x:c r="B76" s="14"/>
      <x:c r="C76" s="13"/>
      <x:c r="D76" s="76" t="str">
        <x:f>IF(C76="","",IFERROR(VLOOKUP(C76,'Lists &amp; COA'!$E$47:$G$145,2,FALSE),"Vendor not found"))</x:f>
      </x:c>
      <x:c r="E76" s="13"/>
      <x:c r="F76" s="13"/>
      <x:c r="G76" s="77"/>
      <x:c r="H76" s="77"/>
      <x:c r="I76" s="78" t="str">
        <x:f>IF(G76="","",N(G76)+N(H76))</x:f>
      </x:c>
      <x:c r="J76" s="13"/>
      <x:c r="K76" s="13"/>
      <x:c r="L76" s="13"/>
      <x:c r="M76" s="13"/>
      <x:c r="N76" s="13"/>
      <x:c r="O76" s="13"/>
      <x:c r="P76" s="13"/>
      <x:c r="Q76" s="13"/>
    </x:row>
    <x:row r="77">
      <x:c r="A77" s="13"/>
      <x:c r="B77" s="14"/>
      <x:c r="C77" s="13"/>
      <x:c r="D77" s="76" t="str">
        <x:f>IF(C77="","",IFERROR(VLOOKUP(C77,'Lists &amp; COA'!$E$47:$G$145,2,FALSE),"Vendor not found"))</x:f>
      </x:c>
      <x:c r="E77" s="13"/>
      <x:c r="F77" s="13"/>
      <x:c r="G77" s="77"/>
      <x:c r="H77" s="77"/>
      <x:c r="I77" s="78" t="str">
        <x:f>IF(G77="","",N(G77)+N(H77))</x:f>
      </x:c>
      <x:c r="J77" s="13"/>
      <x:c r="K77" s="13"/>
      <x:c r="L77" s="13"/>
      <x:c r="M77" s="13"/>
      <x:c r="N77" s="13"/>
      <x:c r="O77" s="13"/>
      <x:c r="P77" s="13"/>
      <x:c r="Q77" s="13"/>
    </x:row>
    <x:row r="78">
      <x:c r="A78" s="13"/>
      <x:c r="B78" s="14"/>
      <x:c r="C78" s="13"/>
      <x:c r="D78" s="76" t="str">
        <x:f>IF(C78="","",IFERROR(VLOOKUP(C78,'Lists &amp; COA'!$E$47:$G$145,2,FALSE),"Vendor not found"))</x:f>
      </x:c>
      <x:c r="E78" s="13"/>
      <x:c r="F78" s="13"/>
      <x:c r="G78" s="77"/>
      <x:c r="H78" s="77"/>
      <x:c r="I78" s="78" t="str">
        <x:f>IF(G78="","",N(G78)+N(H78))</x:f>
      </x:c>
      <x:c r="J78" s="13"/>
      <x:c r="K78" s="13"/>
      <x:c r="L78" s="13"/>
      <x:c r="M78" s="13"/>
      <x:c r="N78" s="13"/>
      <x:c r="O78" s="13"/>
      <x:c r="P78" s="13"/>
      <x:c r="Q78" s="13"/>
    </x:row>
    <x:row r="79">
      <x:c r="A79" s="13"/>
      <x:c r="B79" s="14"/>
      <x:c r="C79" s="13"/>
      <x:c r="D79" s="76" t="str">
        <x:f>IF(C79="","",IFERROR(VLOOKUP(C79,'Lists &amp; COA'!$E$47:$G$145,2,FALSE),"Vendor not found"))</x:f>
      </x:c>
      <x:c r="E79" s="13"/>
      <x:c r="F79" s="13"/>
      <x:c r="G79" s="77"/>
      <x:c r="H79" s="77"/>
      <x:c r="I79" s="78" t="str">
        <x:f>IF(G79="","",N(G79)+N(H79))</x:f>
      </x:c>
      <x:c r="J79" s="13"/>
      <x:c r="K79" s="13"/>
      <x:c r="L79" s="13"/>
      <x:c r="M79" s="13"/>
      <x:c r="N79" s="13"/>
      <x:c r="O79" s="13"/>
      <x:c r="P79" s="13"/>
      <x:c r="Q79" s="13"/>
    </x:row>
    <x:row r="80">
      <x:c r="A80" s="13"/>
      <x:c r="B80" s="14"/>
      <x:c r="C80" s="13"/>
      <x:c r="D80" s="76" t="str">
        <x:f>IF(C80="","",IFERROR(VLOOKUP(C80,'Lists &amp; COA'!$E$47:$G$145,2,FALSE),"Vendor not found"))</x:f>
      </x:c>
      <x:c r="E80" s="13"/>
      <x:c r="F80" s="13"/>
      <x:c r="G80" s="77"/>
      <x:c r="H80" s="77"/>
      <x:c r="I80" s="78" t="str">
        <x:f>IF(G80="","",N(G80)+N(H80))</x:f>
      </x:c>
      <x:c r="J80" s="13"/>
      <x:c r="K80" s="13"/>
      <x:c r="L80" s="13"/>
      <x:c r="M80" s="13"/>
      <x:c r="N80" s="13"/>
      <x:c r="O80" s="13"/>
      <x:c r="P80" s="13"/>
      <x:c r="Q80" s="13"/>
    </x:row>
    <x:row r="81">
      <x:c r="A81" s="13"/>
      <x:c r="B81" s="14"/>
      <x:c r="C81" s="13"/>
      <x:c r="D81" s="76" t="str">
        <x:f>IF(C81="","",IFERROR(VLOOKUP(C81,'Lists &amp; COA'!$E$47:$G$145,2,FALSE),"Vendor not found"))</x:f>
      </x:c>
      <x:c r="E81" s="13"/>
      <x:c r="F81" s="13"/>
      <x:c r="G81" s="77"/>
      <x:c r="H81" s="77"/>
      <x:c r="I81" s="78" t="str">
        <x:f>IF(G81="","",N(G81)+N(H81))</x:f>
      </x:c>
      <x:c r="J81" s="13"/>
      <x:c r="K81" s="13"/>
      <x:c r="L81" s="13"/>
      <x:c r="M81" s="13"/>
      <x:c r="N81" s="13"/>
      <x:c r="O81" s="13"/>
      <x:c r="P81" s="13"/>
      <x:c r="Q81" s="13"/>
    </x:row>
    <x:row r="82">
      <x:c r="A82" s="13"/>
      <x:c r="B82" s="14"/>
      <x:c r="C82" s="13"/>
      <x:c r="D82" s="76" t="str">
        <x:f>IF(C82="","",IFERROR(VLOOKUP(C82,'Lists &amp; COA'!$E$47:$G$145,2,FALSE),"Vendor not found"))</x:f>
      </x:c>
      <x:c r="E82" s="13"/>
      <x:c r="F82" s="13"/>
      <x:c r="G82" s="77"/>
      <x:c r="H82" s="77"/>
      <x:c r="I82" s="78" t="str">
        <x:f>IF(G82="","",N(G82)+N(H82))</x:f>
      </x:c>
      <x:c r="J82" s="13"/>
      <x:c r="K82" s="13"/>
      <x:c r="L82" s="13"/>
      <x:c r="M82" s="13"/>
      <x:c r="N82" s="13"/>
      <x:c r="O82" s="13"/>
      <x:c r="P82" s="13"/>
      <x:c r="Q82" s="13"/>
    </x:row>
    <x:row r="83">
      <x:c r="A83" s="13"/>
      <x:c r="B83" s="14"/>
      <x:c r="C83" s="13"/>
      <x:c r="D83" s="76" t="str">
        <x:f>IF(C83="","",IFERROR(VLOOKUP(C83,'Lists &amp; COA'!$E$47:$G$145,2,FALSE),"Vendor not found"))</x:f>
      </x:c>
      <x:c r="E83" s="13"/>
      <x:c r="F83" s="13"/>
      <x:c r="G83" s="77"/>
      <x:c r="H83" s="77"/>
      <x:c r="I83" s="78" t="str">
        <x:f>IF(G83="","",N(G83)+N(H83))</x:f>
      </x:c>
      <x:c r="J83" s="13"/>
      <x:c r="K83" s="13"/>
      <x:c r="L83" s="13"/>
      <x:c r="M83" s="13"/>
      <x:c r="N83" s="13"/>
      <x:c r="O83" s="13"/>
      <x:c r="P83" s="13"/>
      <x:c r="Q83" s="13"/>
    </x:row>
    <x:row r="84">
      <x:c r="A84" s="13"/>
      <x:c r="B84" s="14"/>
      <x:c r="C84" s="13"/>
      <x:c r="D84" s="76" t="str">
        <x:f>IF(C84="","",IFERROR(VLOOKUP(C84,'Lists &amp; COA'!$E$47:$G$145,2,FALSE),"Vendor not found"))</x:f>
      </x:c>
      <x:c r="E84" s="13"/>
      <x:c r="F84" s="13"/>
      <x:c r="G84" s="77"/>
      <x:c r="H84" s="77"/>
      <x:c r="I84" s="78" t="str">
        <x:f>IF(G84="","",N(G84)+N(H84))</x:f>
      </x:c>
      <x:c r="J84" s="13"/>
      <x:c r="K84" s="13"/>
      <x:c r="L84" s="13"/>
      <x:c r="M84" s="13"/>
      <x:c r="N84" s="13"/>
      <x:c r="O84" s="13"/>
      <x:c r="P84" s="13"/>
      <x:c r="Q84" s="13"/>
    </x:row>
    <x:row r="85">
      <x:c r="A85" s="13"/>
      <x:c r="B85" s="14"/>
      <x:c r="C85" s="13"/>
      <x:c r="D85" s="76" t="str">
        <x:f>IF(C85="","",IFERROR(VLOOKUP(C85,'Lists &amp; COA'!$E$47:$G$145,2,FALSE),"Vendor not found"))</x:f>
      </x:c>
      <x:c r="E85" s="13"/>
      <x:c r="F85" s="13"/>
      <x:c r="G85" s="77"/>
      <x:c r="H85" s="77"/>
      <x:c r="I85" s="78" t="str">
        <x:f>IF(G85="","",N(G85)+N(H85))</x:f>
      </x:c>
      <x:c r="J85" s="13"/>
      <x:c r="K85" s="13"/>
      <x:c r="L85" s="13"/>
      <x:c r="M85" s="13"/>
      <x:c r="N85" s="13"/>
      <x:c r="O85" s="13"/>
      <x:c r="P85" s="13"/>
      <x:c r="Q85" s="13"/>
    </x:row>
    <x:row r="86">
      <x:c r="A86" s="13"/>
      <x:c r="B86" s="14"/>
      <x:c r="C86" s="13"/>
      <x:c r="D86" s="76" t="str">
        <x:f>IF(C86="","",IFERROR(VLOOKUP(C86,'Lists &amp; COA'!$E$47:$G$145,2,FALSE),"Vendor not found"))</x:f>
      </x:c>
      <x:c r="E86" s="13"/>
      <x:c r="F86" s="13"/>
      <x:c r="G86" s="77"/>
      <x:c r="H86" s="77"/>
      <x:c r="I86" s="78" t="str">
        <x:f>IF(G86="","",N(G86)+N(H86))</x:f>
      </x:c>
      <x:c r="J86" s="13"/>
      <x:c r="K86" s="13"/>
      <x:c r="L86" s="13"/>
      <x:c r="M86" s="13"/>
      <x:c r="N86" s="13"/>
      <x:c r="O86" s="13"/>
      <x:c r="P86" s="13"/>
      <x:c r="Q86" s="13"/>
    </x:row>
    <x:row r="87">
      <x:c r="A87" s="13"/>
      <x:c r="B87" s="14"/>
      <x:c r="C87" s="13"/>
      <x:c r="D87" s="76" t="str">
        <x:f>IF(C87="","",IFERROR(VLOOKUP(C87,'Lists &amp; COA'!$E$47:$G$145,2,FALSE),"Vendor not found"))</x:f>
      </x:c>
      <x:c r="E87" s="13"/>
      <x:c r="F87" s="13"/>
      <x:c r="G87" s="77"/>
      <x:c r="H87" s="77"/>
      <x:c r="I87" s="78" t="str">
        <x:f>IF(G87="","",N(G87)+N(H87))</x:f>
      </x:c>
      <x:c r="J87" s="13"/>
      <x:c r="K87" s="13"/>
      <x:c r="L87" s="13"/>
      <x:c r="M87" s="13"/>
      <x:c r="N87" s="13"/>
      <x:c r="O87" s="13"/>
      <x:c r="P87" s="13"/>
      <x:c r="Q87" s="13"/>
    </x:row>
    <x:row r="88">
      <x:c r="A88" s="13"/>
      <x:c r="B88" s="14"/>
      <x:c r="C88" s="13"/>
      <x:c r="D88" s="76" t="str">
        <x:f>IF(C88="","",IFERROR(VLOOKUP(C88,'Lists &amp; COA'!$E$47:$G$145,2,FALSE),"Vendor not found"))</x:f>
      </x:c>
      <x:c r="E88" s="13"/>
      <x:c r="F88" s="13"/>
      <x:c r="G88" s="77"/>
      <x:c r="H88" s="77"/>
      <x:c r="I88" s="78" t="str">
        <x:f>IF(G88="","",N(G88)+N(H88))</x:f>
      </x:c>
      <x:c r="J88" s="13"/>
      <x:c r="K88" s="13"/>
      <x:c r="L88" s="13"/>
      <x:c r="M88" s="13"/>
      <x:c r="N88" s="13"/>
      <x:c r="O88" s="13"/>
      <x:c r="P88" s="13"/>
      <x:c r="Q88" s="13"/>
    </x:row>
    <x:row r="89">
      <x:c r="A89" s="13"/>
      <x:c r="B89" s="14"/>
      <x:c r="C89" s="13"/>
      <x:c r="D89" s="76" t="str">
        <x:f>IF(C89="","",IFERROR(VLOOKUP(C89,'Lists &amp; COA'!$E$47:$G$145,2,FALSE),"Vendor not found"))</x:f>
      </x:c>
      <x:c r="E89" s="13"/>
      <x:c r="F89" s="13"/>
      <x:c r="G89" s="77"/>
      <x:c r="H89" s="77"/>
      <x:c r="I89" s="78" t="str">
        <x:f>IF(G89="","",N(G89)+N(H89))</x:f>
      </x:c>
      <x:c r="J89" s="13"/>
      <x:c r="K89" s="13"/>
      <x:c r="L89" s="13"/>
      <x:c r="M89" s="13"/>
      <x:c r="N89" s="13"/>
      <x:c r="O89" s="13"/>
      <x:c r="P89" s="13"/>
      <x:c r="Q89" s="13"/>
    </x:row>
    <x:row r="90">
      <x:c r="A90" s="13"/>
      <x:c r="B90" s="14"/>
      <x:c r="C90" s="13"/>
      <x:c r="D90" s="76" t="str">
        <x:f>IF(C90="","",IFERROR(VLOOKUP(C90,'Lists &amp; COA'!$E$47:$G$145,2,FALSE),"Vendor not found"))</x:f>
      </x:c>
      <x:c r="E90" s="13"/>
      <x:c r="F90" s="13"/>
      <x:c r="G90" s="77"/>
      <x:c r="H90" s="77"/>
      <x:c r="I90" s="78" t="str">
        <x:f>IF(G90="","",N(G90)+N(H90))</x:f>
      </x:c>
      <x:c r="J90" s="13"/>
      <x:c r="K90" s="13"/>
      <x:c r="L90" s="13"/>
      <x:c r="M90" s="13"/>
      <x:c r="N90" s="13"/>
      <x:c r="O90" s="13"/>
      <x:c r="P90" s="13"/>
      <x:c r="Q90" s="13"/>
    </x:row>
    <x:row r="91">
      <x:c r="A91" s="13"/>
      <x:c r="B91" s="14"/>
      <x:c r="C91" s="13"/>
      <x:c r="D91" s="76" t="str">
        <x:f>IF(C91="","",IFERROR(VLOOKUP(C91,'Lists &amp; COA'!$E$47:$G$145,2,FALSE),"Vendor not found"))</x:f>
      </x:c>
      <x:c r="E91" s="13"/>
      <x:c r="F91" s="13"/>
      <x:c r="G91" s="77"/>
      <x:c r="H91" s="77"/>
      <x:c r="I91" s="78" t="str">
        <x:f>IF(G91="","",N(G91)+N(H91))</x:f>
      </x:c>
      <x:c r="J91" s="13"/>
      <x:c r="K91" s="13"/>
      <x:c r="L91" s="13"/>
      <x:c r="M91" s="13"/>
      <x:c r="N91" s="13"/>
      <x:c r="O91" s="13"/>
      <x:c r="P91" s="13"/>
      <x:c r="Q91" s="13"/>
    </x:row>
    <x:row r="92">
      <x:c r="A92" s="13"/>
      <x:c r="B92" s="14"/>
      <x:c r="C92" s="13"/>
      <x:c r="D92" s="76" t="str">
        <x:f>IF(C92="","",IFERROR(VLOOKUP(C92,'Lists &amp; COA'!$E$47:$G$145,2,FALSE),"Vendor not found"))</x:f>
      </x:c>
      <x:c r="E92" s="13"/>
      <x:c r="F92" s="13"/>
      <x:c r="G92" s="77"/>
      <x:c r="H92" s="77"/>
      <x:c r="I92" s="78" t="str">
        <x:f>IF(G92="","",N(G92)+N(H92))</x:f>
      </x:c>
      <x:c r="J92" s="13"/>
      <x:c r="K92" s="13"/>
      <x:c r="L92" s="13"/>
      <x:c r="M92" s="13"/>
      <x:c r="N92" s="13"/>
      <x:c r="O92" s="13"/>
      <x:c r="P92" s="13"/>
      <x:c r="Q92" s="13"/>
    </x:row>
    <x:row r="93">
      <x:c r="A93" s="13"/>
      <x:c r="B93" s="14"/>
      <x:c r="C93" s="13"/>
      <x:c r="D93" s="76" t="str">
        <x:f>IF(C93="","",IFERROR(VLOOKUP(C93,'Lists &amp; COA'!$E$47:$G$145,2,FALSE),"Vendor not found"))</x:f>
      </x:c>
      <x:c r="E93" s="13"/>
      <x:c r="F93" s="13"/>
      <x:c r="G93" s="77"/>
      <x:c r="H93" s="77"/>
      <x:c r="I93" s="78" t="str">
        <x:f>IF(G93="","",N(G93)+N(H93))</x:f>
      </x:c>
      <x:c r="J93" s="13"/>
      <x:c r="K93" s="13"/>
      <x:c r="L93" s="13"/>
      <x:c r="M93" s="13"/>
      <x:c r="N93" s="13"/>
      <x:c r="O93" s="13"/>
      <x:c r="P93" s="13"/>
      <x:c r="Q93" s="13"/>
    </x:row>
    <x:row r="94">
      <x:c r="A94" s="13"/>
      <x:c r="B94" s="14"/>
      <x:c r="C94" s="13"/>
      <x:c r="D94" s="76" t="str">
        <x:f>IF(C94="","",IFERROR(VLOOKUP(C94,'Lists &amp; COA'!$E$47:$G$145,2,FALSE),"Vendor not found"))</x:f>
      </x:c>
      <x:c r="E94" s="13"/>
      <x:c r="F94" s="13"/>
      <x:c r="G94" s="77"/>
      <x:c r="H94" s="77"/>
      <x:c r="I94" s="78" t="str">
        <x:f>IF(G94="","",N(G94)+N(H94))</x:f>
      </x:c>
      <x:c r="J94" s="13"/>
      <x:c r="K94" s="13"/>
      <x:c r="L94" s="13"/>
      <x:c r="M94" s="13"/>
      <x:c r="N94" s="13"/>
      <x:c r="O94" s="13"/>
      <x:c r="P94" s="13"/>
      <x:c r="Q94" s="13"/>
    </x:row>
    <x:row r="95">
      <x:c r="A95" s="13"/>
      <x:c r="B95" s="14"/>
      <x:c r="C95" s="13"/>
      <x:c r="D95" s="76" t="str">
        <x:f>IF(C95="","",IFERROR(VLOOKUP(C95,'Lists &amp; COA'!$E$47:$G$145,2,FALSE),"Vendor not found"))</x:f>
      </x:c>
      <x:c r="E95" s="13"/>
      <x:c r="F95" s="13"/>
      <x:c r="G95" s="77"/>
      <x:c r="H95" s="77"/>
      <x:c r="I95" s="78" t="str">
        <x:f>IF(G95="","",N(G95)+N(H95))</x:f>
      </x:c>
      <x:c r="J95" s="13"/>
      <x:c r="K95" s="13"/>
      <x:c r="L95" s="13"/>
      <x:c r="M95" s="13"/>
      <x:c r="N95" s="13"/>
      <x:c r="O95" s="13"/>
      <x:c r="P95" s="13"/>
      <x:c r="Q95" s="13"/>
    </x:row>
    <x:row r="96">
      <x:c r="A96" s="13"/>
      <x:c r="B96" s="14"/>
      <x:c r="C96" s="13"/>
      <x:c r="D96" s="76" t="str">
        <x:f>IF(C96="","",IFERROR(VLOOKUP(C96,'Lists &amp; COA'!$E$47:$G$145,2,FALSE),"Vendor not found"))</x:f>
      </x:c>
      <x:c r="E96" s="13"/>
      <x:c r="F96" s="13"/>
      <x:c r="G96" s="77"/>
      <x:c r="H96" s="77"/>
      <x:c r="I96" s="78" t="str">
        <x:f>IF(G96="","",N(G96)+N(H96))</x:f>
      </x:c>
      <x:c r="J96" s="13"/>
      <x:c r="K96" s="13"/>
      <x:c r="L96" s="13"/>
      <x:c r="M96" s="13"/>
      <x:c r="N96" s="13"/>
      <x:c r="O96" s="13"/>
      <x:c r="P96" s="13"/>
      <x:c r="Q96" s="13"/>
    </x:row>
    <x:row r="97">
      <x:c r="A97" s="13"/>
      <x:c r="B97" s="14"/>
      <x:c r="C97" s="13"/>
      <x:c r="D97" s="76" t="str">
        <x:f>IF(C97="","",IFERROR(VLOOKUP(C97,'Lists &amp; COA'!$E$47:$G$145,2,FALSE),"Vendor not found"))</x:f>
      </x:c>
      <x:c r="E97" s="13"/>
      <x:c r="F97" s="13"/>
      <x:c r="G97" s="77"/>
      <x:c r="H97" s="77"/>
      <x:c r="I97" s="78" t="str">
        <x:f>IF(G97="","",N(G97)+N(H97))</x:f>
      </x:c>
      <x:c r="J97" s="13"/>
      <x:c r="K97" s="13"/>
      <x:c r="L97" s="13"/>
      <x:c r="M97" s="13"/>
      <x:c r="N97" s="13"/>
      <x:c r="O97" s="13"/>
      <x:c r="P97" s="13"/>
      <x:c r="Q97" s="13"/>
    </x:row>
    <x:row r="98">
      <x:c r="A98" s="13"/>
      <x:c r="B98" s="14"/>
      <x:c r="C98" s="13"/>
      <x:c r="D98" s="76" t="str">
        <x:f>IF(C98="","",IFERROR(VLOOKUP(C98,'Lists &amp; COA'!$E$47:$G$145,2,FALSE),"Vendor not found"))</x:f>
      </x:c>
      <x:c r="E98" s="13"/>
      <x:c r="F98" s="13"/>
      <x:c r="G98" s="77"/>
      <x:c r="H98" s="77"/>
      <x:c r="I98" s="78" t="str">
        <x:f>IF(G98="","",N(G98)+N(H98))</x:f>
      </x:c>
      <x:c r="J98" s="13"/>
      <x:c r="K98" s="13"/>
      <x:c r="L98" s="13"/>
      <x:c r="M98" s="13"/>
      <x:c r="N98" s="13"/>
      <x:c r="O98" s="13"/>
      <x:c r="P98" s="13"/>
      <x:c r="Q98" s="13"/>
    </x:row>
    <x:row r="99">
      <x:c r="A99" s="13"/>
      <x:c r="B99" s="14"/>
      <x:c r="C99" s="13"/>
      <x:c r="D99" s="76" t="str">
        <x:f>IF(C99="","",IFERROR(VLOOKUP(C99,'Lists &amp; COA'!$E$47:$G$145,2,FALSE),"Vendor not found"))</x:f>
      </x:c>
      <x:c r="E99" s="13"/>
      <x:c r="F99" s="13"/>
      <x:c r="G99" s="77"/>
      <x:c r="H99" s="77"/>
      <x:c r="I99" s="78" t="str">
        <x:f>IF(G99="","",N(G99)+N(H99))</x:f>
      </x:c>
      <x:c r="J99" s="13"/>
      <x:c r="K99" s="13"/>
      <x:c r="L99" s="13"/>
      <x:c r="M99" s="13"/>
      <x:c r="N99" s="13"/>
      <x:c r="O99" s="13"/>
      <x:c r="P99" s="13"/>
      <x:c r="Q99" s="13"/>
    </x:row>
    <x:row r="100">
      <x:c r="A100" s="13"/>
      <x:c r="B100" s="14"/>
      <x:c r="C100" s="13"/>
      <x:c r="D100" s="76" t="str">
        <x:f>IF(C100="","",IFERROR(VLOOKUP(C100,'Lists &amp; COA'!$E$47:$G$145,2,FALSE),"Vendor not found"))</x:f>
      </x:c>
      <x:c r="E100" s="13"/>
      <x:c r="F100" s="13"/>
      <x:c r="G100" s="77"/>
      <x:c r="H100" s="77"/>
      <x:c r="I100" s="78" t="str">
        <x:f>IF(G100="","",N(G100)+N(H100))</x:f>
      </x:c>
      <x:c r="J100" s="13"/>
      <x:c r="K100" s="13"/>
      <x:c r="L100" s="13"/>
      <x:c r="M100" s="13"/>
      <x:c r="N100" s="13"/>
      <x:c r="O100" s="13"/>
      <x:c r="P100" s="13"/>
      <x:c r="Q100" s="13"/>
    </x:row>
    <x:row r="101">
      <x:c r="A101" s="13"/>
      <x:c r="B101" s="14"/>
      <x:c r="C101" s="13"/>
      <x:c r="D101" s="76" t="str">
        <x:f>IF(C101="","",IFERROR(VLOOKUP(C101,'Lists &amp; COA'!$E$47:$G$145,2,FALSE),"Vendor not found"))</x:f>
      </x:c>
      <x:c r="E101" s="13"/>
      <x:c r="F101" s="13"/>
      <x:c r="G101" s="77"/>
      <x:c r="H101" s="77"/>
      <x:c r="I101" s="78" t="str">
        <x:f>IF(G101="","",N(G101)+N(H101))</x:f>
      </x:c>
      <x:c r="J101" s="13"/>
      <x:c r="K101" s="13"/>
      <x:c r="L101" s="13"/>
      <x:c r="M101" s="13"/>
      <x:c r="N101" s="13"/>
      <x:c r="O101" s="13"/>
      <x:c r="P101" s="13"/>
      <x:c r="Q101" s="13"/>
    </x:row>
    <x:row r="102">
      <x:c r="A102" s="13"/>
      <x:c r="B102" s="14"/>
      <x:c r="C102" s="13"/>
      <x:c r="D102" s="76" t="str">
        <x:f>IF(C102="","",IFERROR(VLOOKUP(C102,'Lists &amp; COA'!$E$47:$G$145,2,FALSE),"Vendor not found"))</x:f>
      </x:c>
      <x:c r="E102" s="13"/>
      <x:c r="F102" s="13"/>
      <x:c r="G102" s="77"/>
      <x:c r="H102" s="77"/>
      <x:c r="I102" s="78" t="str">
        <x:f>IF(G102="","",N(G102)+N(H102))</x:f>
      </x:c>
      <x:c r="J102" s="13"/>
      <x:c r="K102" s="13"/>
      <x:c r="L102" s="13"/>
      <x:c r="M102" s="13"/>
      <x:c r="N102" s="13"/>
      <x:c r="O102" s="13"/>
      <x:c r="P102" s="13"/>
      <x:c r="Q102" s="13"/>
    </x:row>
    <x:row r="103">
      <x:c r="A103" s="13"/>
      <x:c r="B103" s="14"/>
      <x:c r="C103" s="13"/>
      <x:c r="D103" s="76" t="str">
        <x:f>IF(C103="","",IFERROR(VLOOKUP(C103,'Lists &amp; COA'!$E$47:$G$145,2,FALSE),"Vendor not found"))</x:f>
      </x:c>
      <x:c r="E103" s="13"/>
      <x:c r="F103" s="13"/>
      <x:c r="G103" s="77"/>
      <x:c r="H103" s="77"/>
      <x:c r="I103" s="78" t="str">
        <x:f>IF(G103="","",N(G103)+N(H103))</x:f>
      </x:c>
      <x:c r="J103" s="13"/>
      <x:c r="K103" s="13"/>
      <x:c r="L103" s="13"/>
      <x:c r="M103" s="13"/>
      <x:c r="N103" s="13"/>
      <x:c r="O103" s="13"/>
      <x:c r="P103" s="13"/>
      <x:c r="Q103" s="13"/>
    </x:row>
    <x:row r="104">
      <x:c r="A104" s="13"/>
      <x:c r="B104" s="14"/>
      <x:c r="C104" s="13"/>
      <x:c r="D104" s="76" t="str">
        <x:f>IF(C104="","",IFERROR(VLOOKUP(C104,'Lists &amp; COA'!$E$47:$G$145,2,FALSE),"Vendor not found"))</x:f>
      </x:c>
      <x:c r="E104" s="13"/>
      <x:c r="F104" s="13"/>
      <x:c r="G104" s="77"/>
      <x:c r="H104" s="77"/>
      <x:c r="I104" s="78" t="str">
        <x:f>IF(G104="","",N(G104)+N(H104))</x:f>
      </x:c>
      <x:c r="J104" s="13"/>
      <x:c r="K104" s="13"/>
      <x:c r="L104" s="13"/>
      <x:c r="M104" s="13"/>
      <x:c r="N104" s="13"/>
      <x:c r="O104" s="13"/>
      <x:c r="P104" s="13"/>
      <x:c r="Q104" s="13"/>
    </x:row>
    <x:row r="105">
      <x:c r="A105" s="13"/>
      <x:c r="B105" s="14"/>
      <x:c r="C105" s="13"/>
      <x:c r="D105" s="76" t="str">
        <x:f>IF(C105="","",IFERROR(VLOOKUP(C105,'Lists &amp; COA'!$E$47:$G$145,2,FALSE),"Vendor not found"))</x:f>
      </x:c>
      <x:c r="E105" s="13"/>
      <x:c r="F105" s="13"/>
      <x:c r="G105" s="77"/>
      <x:c r="H105" s="77"/>
      <x:c r="I105" s="78" t="str">
        <x:f>IF(G105="","",N(G105)+N(H105))</x:f>
      </x:c>
      <x:c r="J105" s="13"/>
      <x:c r="K105" s="13"/>
      <x:c r="L105" s="13"/>
      <x:c r="M105" s="13"/>
      <x:c r="N105" s="13"/>
      <x:c r="O105" s="13"/>
      <x:c r="P105" s="13"/>
      <x:c r="Q105" s="13"/>
    </x:row>
    <x:row r="106">
      <x:c r="A106" s="13"/>
      <x:c r="B106" s="14"/>
      <x:c r="C106" s="13"/>
      <x:c r="D106" s="76" t="str">
        <x:f>IF(C106="","",IFERROR(VLOOKUP(C106,'Lists &amp; COA'!$E$47:$G$145,2,FALSE),"Vendor not found"))</x:f>
      </x:c>
      <x:c r="E106" s="13"/>
      <x:c r="F106" s="13"/>
      <x:c r="G106" s="77"/>
      <x:c r="H106" s="77"/>
      <x:c r="I106" s="78" t="str">
        <x:f>IF(G106="","",N(G106)+N(H106))</x:f>
      </x:c>
      <x:c r="J106" s="13"/>
      <x:c r="K106" s="13"/>
      <x:c r="L106" s="13"/>
      <x:c r="M106" s="13"/>
      <x:c r="N106" s="13"/>
      <x:c r="O106" s="13"/>
      <x:c r="P106" s="13"/>
      <x:c r="Q106" s="13"/>
    </x:row>
    <x:row r="107">
      <x:c r="A107" s="13"/>
      <x:c r="B107" s="14"/>
      <x:c r="C107" s="13"/>
      <x:c r="D107" s="76" t="str">
        <x:f>IF(C107="","",IFERROR(VLOOKUP(C107,'Lists &amp; COA'!$E$47:$G$145,2,FALSE),"Vendor not found"))</x:f>
      </x:c>
      <x:c r="E107" s="13"/>
      <x:c r="F107" s="13"/>
      <x:c r="G107" s="77"/>
      <x:c r="H107" s="77"/>
      <x:c r="I107" s="78" t="str">
        <x:f>IF(G107="","",N(G107)+N(H107))</x:f>
      </x:c>
      <x:c r="J107" s="13"/>
      <x:c r="K107" s="13"/>
      <x:c r="L107" s="13"/>
      <x:c r="M107" s="13"/>
      <x:c r="N107" s="13"/>
      <x:c r="O107" s="13"/>
      <x:c r="P107" s="13"/>
      <x:c r="Q107" s="13"/>
    </x:row>
    <x:row r="108">
      <x:c r="A108" s="13"/>
      <x:c r="B108" s="14"/>
      <x:c r="C108" s="13"/>
      <x:c r="D108" s="76" t="str">
        <x:f>IF(C108="","",IFERROR(VLOOKUP(C108,'Lists &amp; COA'!$E$47:$G$145,2,FALSE),"Vendor not found"))</x:f>
      </x:c>
      <x:c r="E108" s="13"/>
      <x:c r="F108" s="13"/>
      <x:c r="G108" s="77"/>
      <x:c r="H108" s="77"/>
      <x:c r="I108" s="78" t="str">
        <x:f>IF(G108="","",N(G108)+N(H108))</x:f>
      </x:c>
      <x:c r="J108" s="13"/>
      <x:c r="K108" s="13"/>
      <x:c r="L108" s="13"/>
      <x:c r="M108" s="13"/>
      <x:c r="N108" s="13"/>
      <x:c r="O108" s="13"/>
      <x:c r="P108" s="13"/>
      <x:c r="Q108" s="13"/>
    </x:row>
    <x:row r="109">
      <x:c r="A109" s="13"/>
      <x:c r="B109" s="14"/>
      <x:c r="C109" s="13"/>
      <x:c r="D109" s="76" t="str">
        <x:f>IF(C109="","",IFERROR(VLOOKUP(C109,'Lists &amp; COA'!$E$47:$G$145,2,FALSE),"Vendor not found"))</x:f>
      </x:c>
      <x:c r="E109" s="13"/>
      <x:c r="F109" s="13"/>
      <x:c r="G109" s="77"/>
      <x:c r="H109" s="77"/>
      <x:c r="I109" s="78" t="str">
        <x:f>IF(G109="","",N(G109)+N(H109))</x:f>
      </x:c>
      <x:c r="J109" s="13"/>
      <x:c r="K109" s="13"/>
      <x:c r="L109" s="13"/>
      <x:c r="M109" s="13"/>
      <x:c r="N109" s="13"/>
      <x:c r="O109" s="13"/>
      <x:c r="P109" s="13"/>
      <x:c r="Q109" s="13"/>
    </x:row>
    <x:row r="110">
      <x:c r="A110" s="13"/>
      <x:c r="B110" s="14"/>
      <x:c r="C110" s="13"/>
      <x:c r="D110" s="76" t="str">
        <x:f>IF(C110="","",IFERROR(VLOOKUP(C110,'Lists &amp; COA'!$E$47:$G$145,2,FALSE),"Vendor not found"))</x:f>
      </x:c>
      <x:c r="E110" s="13"/>
      <x:c r="F110" s="13"/>
      <x:c r="G110" s="77"/>
      <x:c r="H110" s="77"/>
      <x:c r="I110" s="78" t="str">
        <x:f>IF(G110="","",N(G110)+N(H110))</x:f>
      </x:c>
      <x:c r="J110" s="13"/>
      <x:c r="K110" s="13"/>
      <x:c r="L110" s="13"/>
      <x:c r="M110" s="13"/>
      <x:c r="N110" s="13"/>
      <x:c r="O110" s="13"/>
      <x:c r="P110" s="13"/>
      <x:c r="Q110" s="13"/>
    </x:row>
    <x:row r="111">
      <x:c r="A111" s="13"/>
      <x:c r="B111" s="14"/>
      <x:c r="C111" s="13"/>
      <x:c r="D111" s="76" t="str">
        <x:f>IF(C111="","",IFERROR(VLOOKUP(C111,'Lists &amp; COA'!$E$47:$G$145,2,FALSE),"Vendor not found"))</x:f>
      </x:c>
      <x:c r="E111" s="13"/>
      <x:c r="F111" s="13"/>
      <x:c r="G111" s="77"/>
      <x:c r="H111" s="77"/>
      <x:c r="I111" s="78" t="str">
        <x:f>IF(G111="","",N(G111)+N(H111))</x:f>
      </x:c>
      <x:c r="J111" s="13"/>
      <x:c r="K111" s="13"/>
      <x:c r="L111" s="13"/>
      <x:c r="M111" s="13"/>
      <x:c r="N111" s="13"/>
      <x:c r="O111" s="13"/>
      <x:c r="P111" s="13"/>
      <x:c r="Q111" s="13"/>
    </x:row>
    <x:row r="112">
      <x:c r="A112" s="13"/>
      <x:c r="B112" s="14"/>
      <x:c r="C112" s="13"/>
      <x:c r="D112" s="76" t="str">
        <x:f>IF(C112="","",IFERROR(VLOOKUP(C112,'Lists &amp; COA'!$E$47:$G$145,2,FALSE),"Vendor not found"))</x:f>
      </x:c>
      <x:c r="E112" s="13"/>
      <x:c r="F112" s="13"/>
      <x:c r="G112" s="77"/>
      <x:c r="H112" s="77"/>
      <x:c r="I112" s="78" t="str">
        <x:f>IF(G112="","",N(G112)+N(H112))</x:f>
      </x:c>
      <x:c r="J112" s="13"/>
      <x:c r="K112" s="13"/>
      <x:c r="L112" s="13"/>
      <x:c r="M112" s="13"/>
      <x:c r="N112" s="13"/>
      <x:c r="O112" s="13"/>
      <x:c r="P112" s="13"/>
      <x:c r="Q112" s="13"/>
    </x:row>
    <x:row r="113">
      <x:c r="A113" s="13"/>
      <x:c r="B113" s="14"/>
      <x:c r="C113" s="13"/>
      <x:c r="D113" s="76" t="str">
        <x:f>IF(C113="","",IFERROR(VLOOKUP(C113,'Lists &amp; COA'!$E$47:$G$145,2,FALSE),"Vendor not found"))</x:f>
      </x:c>
      <x:c r="E113" s="13"/>
      <x:c r="F113" s="13"/>
      <x:c r="G113" s="77"/>
      <x:c r="H113" s="77"/>
      <x:c r="I113" s="78" t="str">
        <x:f>IF(G113="","",N(G113)+N(H113))</x:f>
      </x:c>
      <x:c r="J113" s="13"/>
      <x:c r="K113" s="13"/>
      <x:c r="L113" s="13"/>
      <x:c r="M113" s="13"/>
      <x:c r="N113" s="13"/>
      <x:c r="O113" s="13"/>
      <x:c r="P113" s="13"/>
      <x:c r="Q113" s="13"/>
    </x:row>
    <x:row r="114">
      <x:c r="A114" s="13"/>
      <x:c r="B114" s="14"/>
      <x:c r="C114" s="13"/>
      <x:c r="D114" s="76" t="str">
        <x:f>IF(C114="","",IFERROR(VLOOKUP(C114,'Lists &amp; COA'!$E$47:$G$145,2,FALSE),"Vendor not found"))</x:f>
      </x:c>
      <x:c r="E114" s="13"/>
      <x:c r="F114" s="13"/>
      <x:c r="G114" s="77"/>
      <x:c r="H114" s="77"/>
      <x:c r="I114" s="78" t="str">
        <x:f>IF(G114="","",N(G114)+N(H114))</x:f>
      </x:c>
      <x:c r="J114" s="13"/>
      <x:c r="K114" s="13"/>
      <x:c r="L114" s="13"/>
      <x:c r="M114" s="13"/>
      <x:c r="N114" s="13"/>
      <x:c r="O114" s="13"/>
      <x:c r="P114" s="13"/>
      <x:c r="Q114" s="13"/>
    </x:row>
    <x:row r="115">
      <x:c r="A115" s="13"/>
      <x:c r="B115" s="14"/>
      <x:c r="C115" s="13"/>
      <x:c r="D115" s="76" t="str">
        <x:f>IF(C115="","",IFERROR(VLOOKUP(C115,'Lists &amp; COA'!$E$47:$G$145,2,FALSE),"Vendor not found"))</x:f>
      </x:c>
      <x:c r="E115" s="13"/>
      <x:c r="F115" s="13"/>
      <x:c r="G115" s="77"/>
      <x:c r="H115" s="77"/>
      <x:c r="I115" s="78" t="str">
        <x:f>IF(G115="","",N(G115)+N(H115))</x:f>
      </x:c>
      <x:c r="J115" s="13"/>
      <x:c r="K115" s="13"/>
      <x:c r="L115" s="13"/>
      <x:c r="M115" s="13"/>
      <x:c r="N115" s="13"/>
      <x:c r="O115" s="13"/>
      <x:c r="P115" s="13"/>
      <x:c r="Q115" s="13"/>
    </x:row>
    <x:row r="116">
      <x:c r="A116" s="13"/>
      <x:c r="B116" s="14"/>
      <x:c r="C116" s="13"/>
      <x:c r="D116" s="76" t="str">
        <x:f>IF(C116="","",IFERROR(VLOOKUP(C116,'Lists &amp; COA'!$E$47:$G$145,2,FALSE),"Vendor not found"))</x:f>
      </x:c>
      <x:c r="E116" s="13"/>
      <x:c r="F116" s="13"/>
      <x:c r="G116" s="77"/>
      <x:c r="H116" s="77"/>
      <x:c r="I116" s="78" t="str">
        <x:f>IF(G116="","",N(G116)+N(H116))</x:f>
      </x:c>
      <x:c r="J116" s="13"/>
      <x:c r="K116" s="13"/>
      <x:c r="L116" s="13"/>
      <x:c r="M116" s="13"/>
      <x:c r="N116" s="13"/>
      <x:c r="O116" s="13"/>
      <x:c r="P116" s="13"/>
      <x:c r="Q116" s="13"/>
    </x:row>
    <x:row r="117">
      <x:c r="A117" s="13"/>
      <x:c r="B117" s="14"/>
      <x:c r="C117" s="13"/>
      <x:c r="D117" s="76" t="str">
        <x:f>IF(C117="","",IFERROR(VLOOKUP(C117,'Lists &amp; COA'!$E$47:$G$145,2,FALSE),"Vendor not found"))</x:f>
      </x:c>
      <x:c r="E117" s="13"/>
      <x:c r="F117" s="13"/>
      <x:c r="G117" s="77"/>
      <x:c r="H117" s="77"/>
      <x:c r="I117" s="78" t="str">
        <x:f>IF(G117="","",N(G117)+N(H117))</x:f>
      </x:c>
      <x:c r="J117" s="13"/>
      <x:c r="K117" s="13"/>
      <x:c r="L117" s="13"/>
      <x:c r="M117" s="13"/>
      <x:c r="N117" s="13"/>
      <x:c r="O117" s="13"/>
      <x:c r="P117" s="13"/>
      <x:c r="Q117" s="13"/>
    </x:row>
    <x:row r="118">
      <x:c r="A118" s="13"/>
      <x:c r="B118" s="14"/>
      <x:c r="C118" s="13"/>
      <x:c r="D118" s="76" t="str">
        <x:f>IF(C118="","",IFERROR(VLOOKUP(C118,'Lists &amp; COA'!$E$47:$G$145,2,FALSE),"Vendor not found"))</x:f>
      </x:c>
      <x:c r="E118" s="13"/>
      <x:c r="F118" s="13"/>
      <x:c r="G118" s="77"/>
      <x:c r="H118" s="77"/>
      <x:c r="I118" s="78" t="str">
        <x:f>IF(G118="","",N(G118)+N(H118))</x:f>
      </x:c>
      <x:c r="J118" s="13"/>
      <x:c r="K118" s="13"/>
      <x:c r="L118" s="13"/>
      <x:c r="M118" s="13"/>
      <x:c r="N118" s="13"/>
      <x:c r="O118" s="13"/>
      <x:c r="P118" s="13"/>
      <x:c r="Q118" s="13"/>
    </x:row>
    <x:row r="119">
      <x:c r="A119" s="13"/>
      <x:c r="B119" s="14"/>
      <x:c r="C119" s="13"/>
      <x:c r="D119" s="76" t="str">
        <x:f>IF(C119="","",IFERROR(VLOOKUP(C119,'Lists &amp; COA'!$E$47:$G$145,2,FALSE),"Vendor not found"))</x:f>
      </x:c>
      <x:c r="E119" s="13"/>
      <x:c r="F119" s="13"/>
      <x:c r="G119" s="77"/>
      <x:c r="H119" s="77"/>
      <x:c r="I119" s="78" t="str">
        <x:f>IF(G119="","",N(G119)+N(H119))</x:f>
      </x:c>
      <x:c r="J119" s="13"/>
      <x:c r="K119" s="13"/>
      <x:c r="L119" s="13"/>
      <x:c r="M119" s="13"/>
      <x:c r="N119" s="13"/>
      <x:c r="O119" s="13"/>
      <x:c r="P119" s="13"/>
      <x:c r="Q119" s="13"/>
    </x:row>
    <x:row r="120">
      <x:c r="A120" s="13"/>
      <x:c r="B120" s="14"/>
      <x:c r="C120" s="13"/>
      <x:c r="D120" s="76" t="str">
        <x:f>IF(C120="","",IFERROR(VLOOKUP(C120,'Lists &amp; COA'!$E$47:$G$145,2,FALSE),"Vendor not found"))</x:f>
      </x:c>
      <x:c r="E120" s="13"/>
      <x:c r="F120" s="13"/>
      <x:c r="G120" s="77"/>
      <x:c r="H120" s="77"/>
      <x:c r="I120" s="78" t="str">
        <x:f>IF(G120="","",N(G120)+N(H120))</x:f>
      </x:c>
      <x:c r="J120" s="13"/>
      <x:c r="K120" s="13"/>
      <x:c r="L120" s="13"/>
      <x:c r="M120" s="13"/>
      <x:c r="N120" s="13"/>
      <x:c r="O120" s="13"/>
      <x:c r="P120" s="13"/>
      <x:c r="Q120" s="13"/>
    </x:row>
    <x:row r="121">
      <x:c r="A121" s="13"/>
      <x:c r="B121" s="14"/>
      <x:c r="C121" s="13"/>
      <x:c r="D121" s="76" t="str">
        <x:f>IF(C121="","",IFERROR(VLOOKUP(C121,'Lists &amp; COA'!$E$47:$G$145,2,FALSE),"Vendor not found"))</x:f>
      </x:c>
      <x:c r="E121" s="13"/>
      <x:c r="F121" s="13"/>
      <x:c r="G121" s="77"/>
      <x:c r="H121" s="77"/>
      <x:c r="I121" s="78" t="str">
        <x:f>IF(G121="","",N(G121)+N(H121))</x:f>
      </x:c>
      <x:c r="J121" s="13"/>
      <x:c r="K121" s="13"/>
      <x:c r="L121" s="13"/>
      <x:c r="M121" s="13"/>
      <x:c r="N121" s="13"/>
      <x:c r="O121" s="13"/>
      <x:c r="P121" s="13"/>
      <x:c r="Q121" s="13"/>
    </x:row>
    <x:row r="122">
      <x:c r="A122" s="13"/>
      <x:c r="B122" s="14"/>
      <x:c r="C122" s="13"/>
      <x:c r="D122" s="76" t="str">
        <x:f>IF(C122="","",IFERROR(VLOOKUP(C122,'Lists &amp; COA'!$E$47:$G$145,2,FALSE),"Vendor not found"))</x:f>
      </x:c>
      <x:c r="E122" s="13"/>
      <x:c r="F122" s="13"/>
      <x:c r="G122" s="77"/>
      <x:c r="H122" s="77"/>
      <x:c r="I122" s="78" t="str">
        <x:f>IF(G122="","",N(G122)+N(H122))</x:f>
      </x:c>
      <x:c r="J122" s="13"/>
      <x:c r="K122" s="13"/>
      <x:c r="L122" s="13"/>
      <x:c r="M122" s="13"/>
      <x:c r="N122" s="13"/>
      <x:c r="O122" s="13"/>
      <x:c r="P122" s="13"/>
      <x:c r="Q122" s="13"/>
    </x:row>
    <x:row r="123">
      <x:c r="A123" s="13"/>
      <x:c r="B123" s="14"/>
      <x:c r="C123" s="13"/>
      <x:c r="D123" s="76" t="str">
        <x:f>IF(C123="","",IFERROR(VLOOKUP(C123,'Lists &amp; COA'!$E$47:$G$145,2,FALSE),"Vendor not found"))</x:f>
      </x:c>
      <x:c r="E123" s="13"/>
      <x:c r="F123" s="13"/>
      <x:c r="G123" s="77"/>
      <x:c r="H123" s="77"/>
      <x:c r="I123" s="78" t="str">
        <x:f>IF(G123="","",N(G123)+N(H123))</x:f>
      </x:c>
      <x:c r="J123" s="13"/>
      <x:c r="K123" s="13"/>
      <x:c r="L123" s="13"/>
      <x:c r="M123" s="13"/>
      <x:c r="N123" s="13"/>
      <x:c r="O123" s="13"/>
      <x:c r="P123" s="13"/>
      <x:c r="Q123" s="13"/>
    </x:row>
    <x:row r="124">
      <x:c r="A124" s="13"/>
      <x:c r="B124" s="14"/>
      <x:c r="C124" s="13"/>
      <x:c r="D124" s="76" t="str">
        <x:f>IF(C124="","",IFERROR(VLOOKUP(C124,'Lists &amp; COA'!$E$47:$G$145,2,FALSE),"Vendor not found"))</x:f>
      </x:c>
      <x:c r="E124" s="13"/>
      <x:c r="F124" s="13"/>
      <x:c r="G124" s="77"/>
      <x:c r="H124" s="77"/>
      <x:c r="I124" s="78" t="str">
        <x:f>IF(G124="","",N(G124)+N(H124))</x:f>
      </x:c>
      <x:c r="J124" s="13"/>
      <x:c r="K124" s="13"/>
      <x:c r="L124" s="13"/>
      <x:c r="M124" s="13"/>
      <x:c r="N124" s="13"/>
      <x:c r="O124" s="13"/>
      <x:c r="P124" s="13"/>
      <x:c r="Q124" s="13"/>
    </x:row>
    <x:row r="125">
      <x:c r="A125" s="13"/>
      <x:c r="B125" s="14"/>
      <x:c r="C125" s="13"/>
      <x:c r="D125" s="76" t="str">
        <x:f>IF(C125="","",IFERROR(VLOOKUP(C125,'Lists &amp; COA'!$E$47:$G$145,2,FALSE),"Vendor not found"))</x:f>
      </x:c>
      <x:c r="E125" s="13"/>
      <x:c r="F125" s="13"/>
      <x:c r="G125" s="77"/>
      <x:c r="H125" s="77"/>
      <x:c r="I125" s="78" t="str">
        <x:f>IF(G125="","",N(G125)+N(H125))</x:f>
      </x:c>
      <x:c r="J125" s="13"/>
      <x:c r="K125" s="13"/>
      <x:c r="L125" s="13"/>
      <x:c r="M125" s="13"/>
      <x:c r="N125" s="13"/>
      <x:c r="O125" s="13"/>
      <x:c r="P125" s="13"/>
      <x:c r="Q125" s="13"/>
    </x:row>
    <x:row r="126">
      <x:c r="A126" s="13"/>
      <x:c r="B126" s="14"/>
      <x:c r="C126" s="13"/>
      <x:c r="D126" s="76" t="str">
        <x:f>IF(C126="","",IFERROR(VLOOKUP(C126,'Lists &amp; COA'!$E$47:$G$145,2,FALSE),"Vendor not found"))</x:f>
      </x:c>
      <x:c r="E126" s="13"/>
      <x:c r="F126" s="13"/>
      <x:c r="G126" s="77"/>
      <x:c r="H126" s="77"/>
      <x:c r="I126" s="78" t="str">
        <x:f>IF(G126="","",N(G126)+N(H126))</x:f>
      </x:c>
      <x:c r="J126" s="13"/>
      <x:c r="K126" s="13"/>
      <x:c r="L126" s="13"/>
      <x:c r="M126" s="13"/>
      <x:c r="N126" s="13"/>
      <x:c r="O126" s="13"/>
      <x:c r="P126" s="13"/>
      <x:c r="Q126" s="13"/>
    </x:row>
    <x:row r="127">
      <x:c r="A127" s="13"/>
      <x:c r="B127" s="14"/>
      <x:c r="C127" s="13"/>
      <x:c r="D127" s="76" t="str">
        <x:f>IF(C127="","",IFERROR(VLOOKUP(C127,'Lists &amp; COA'!$E$47:$G$145,2,FALSE),"Vendor not found"))</x:f>
      </x:c>
      <x:c r="E127" s="13"/>
      <x:c r="F127" s="13"/>
      <x:c r="G127" s="77"/>
      <x:c r="H127" s="77"/>
      <x:c r="I127" s="78" t="str">
        <x:f>IF(G127="","",N(G127)+N(H127))</x:f>
      </x:c>
      <x:c r="J127" s="13"/>
      <x:c r="K127" s="13"/>
      <x:c r="L127" s="13"/>
      <x:c r="M127" s="13"/>
      <x:c r="N127" s="13"/>
      <x:c r="O127" s="13"/>
      <x:c r="P127" s="13"/>
      <x:c r="Q127" s="13"/>
    </x:row>
    <x:row r="128">
      <x:c r="A128" s="13"/>
      <x:c r="B128" s="14"/>
      <x:c r="C128" s="13"/>
      <x:c r="D128" s="76" t="str">
        <x:f>IF(C128="","",IFERROR(VLOOKUP(C128,'Lists &amp; COA'!$E$47:$G$145,2,FALSE),"Vendor not found"))</x:f>
      </x:c>
      <x:c r="E128" s="13"/>
      <x:c r="F128" s="13"/>
      <x:c r="G128" s="77"/>
      <x:c r="H128" s="77"/>
      <x:c r="I128" s="78" t="str">
        <x:f>IF(G128="","",N(G128)+N(H128))</x:f>
      </x:c>
      <x:c r="J128" s="13"/>
      <x:c r="K128" s="13"/>
      <x:c r="L128" s="13"/>
      <x:c r="M128" s="13"/>
      <x:c r="N128" s="13"/>
      <x:c r="O128" s="13"/>
      <x:c r="P128" s="13"/>
      <x:c r="Q128" s="13"/>
    </x:row>
    <x:row r="129">
      <x:c r="A129" s="13"/>
      <x:c r="B129" s="14"/>
      <x:c r="C129" s="13"/>
      <x:c r="D129" s="76" t="str">
        <x:f>IF(C129="","",IFERROR(VLOOKUP(C129,'Lists &amp; COA'!$E$47:$G$145,2,FALSE),"Vendor not found"))</x:f>
      </x:c>
      <x:c r="E129" s="13"/>
      <x:c r="F129" s="13"/>
      <x:c r="G129" s="77"/>
      <x:c r="H129" s="77"/>
      <x:c r="I129" s="78" t="str">
        <x:f>IF(G129="","",N(G129)+N(H129))</x:f>
      </x:c>
      <x:c r="J129" s="13"/>
      <x:c r="K129" s="13"/>
      <x:c r="L129" s="13"/>
      <x:c r="M129" s="13"/>
      <x:c r="N129" s="13"/>
      <x:c r="O129" s="13"/>
      <x:c r="P129" s="13"/>
      <x:c r="Q129" s="13"/>
    </x:row>
    <x:row r="130">
      <x:c r="A130" s="13"/>
      <x:c r="B130" s="14"/>
      <x:c r="C130" s="13"/>
      <x:c r="D130" s="76" t="str">
        <x:f>IF(C130="","",IFERROR(VLOOKUP(C130,'Lists &amp; COA'!$E$47:$G$145,2,FALSE),"Vendor not found"))</x:f>
      </x:c>
      <x:c r="E130" s="13"/>
      <x:c r="F130" s="13"/>
      <x:c r="G130" s="77"/>
      <x:c r="H130" s="77"/>
      <x:c r="I130" s="78" t="str">
        <x:f>IF(G130="","",N(G130)+N(H130))</x:f>
      </x:c>
      <x:c r="J130" s="13"/>
      <x:c r="K130" s="13"/>
      <x:c r="L130" s="13"/>
      <x:c r="M130" s="13"/>
      <x:c r="N130" s="13"/>
      <x:c r="O130" s="13"/>
      <x:c r="P130" s="13"/>
      <x:c r="Q130" s="13"/>
    </x:row>
    <x:row r="131">
      <x:c r="A131" s="13"/>
      <x:c r="B131" s="14"/>
      <x:c r="C131" s="13"/>
      <x:c r="D131" s="76" t="str">
        <x:f>IF(C131="","",IFERROR(VLOOKUP(C131,'Lists &amp; COA'!$E$47:$G$145,2,FALSE),"Vendor not found"))</x:f>
      </x:c>
      <x:c r="E131" s="13"/>
      <x:c r="F131" s="13"/>
      <x:c r="G131" s="77"/>
      <x:c r="H131" s="77"/>
      <x:c r="I131" s="78" t="str">
        <x:f>IF(G131="","",N(G131)+N(H131))</x:f>
      </x:c>
      <x:c r="J131" s="13"/>
      <x:c r="K131" s="13"/>
      <x:c r="L131" s="13"/>
      <x:c r="M131" s="13"/>
      <x:c r="N131" s="13"/>
      <x:c r="O131" s="13"/>
      <x:c r="P131" s="13"/>
      <x:c r="Q131" s="13"/>
    </x:row>
    <x:row r="132">
      <x:c r="A132" s="13"/>
      <x:c r="B132" s="14"/>
      <x:c r="C132" s="13"/>
      <x:c r="D132" s="76" t="str">
        <x:f>IF(C132="","",IFERROR(VLOOKUP(C132,'Lists &amp; COA'!$E$47:$G$145,2,FALSE),"Vendor not found"))</x:f>
      </x:c>
      <x:c r="E132" s="13"/>
      <x:c r="F132" s="13"/>
      <x:c r="G132" s="77"/>
      <x:c r="H132" s="77"/>
      <x:c r="I132" s="78" t="str">
        <x:f>IF(G132="","",N(G132)+N(H132))</x:f>
      </x:c>
      <x:c r="J132" s="13"/>
      <x:c r="K132" s="13"/>
      <x:c r="L132" s="13"/>
      <x:c r="M132" s="13"/>
      <x:c r="N132" s="13"/>
      <x:c r="O132" s="13"/>
      <x:c r="P132" s="13"/>
      <x:c r="Q132" s="13"/>
    </x:row>
    <x:row r="133">
      <x:c r="A133" s="13"/>
      <x:c r="B133" s="14"/>
      <x:c r="C133" s="13"/>
      <x:c r="D133" s="76" t="str">
        <x:f>IF(C133="","",IFERROR(VLOOKUP(C133,'Lists &amp; COA'!$E$47:$G$145,2,FALSE),"Vendor not found"))</x:f>
      </x:c>
      <x:c r="E133" s="13"/>
      <x:c r="F133" s="13"/>
      <x:c r="G133" s="77"/>
      <x:c r="H133" s="77"/>
      <x:c r="I133" s="78" t="str">
        <x:f>IF(G133="","",N(G133)+N(H133))</x:f>
      </x:c>
      <x:c r="J133" s="13"/>
      <x:c r="K133" s="13"/>
      <x:c r="L133" s="13"/>
      <x:c r="M133" s="13"/>
      <x:c r="N133" s="13"/>
      <x:c r="O133" s="13"/>
      <x:c r="P133" s="13"/>
      <x:c r="Q133" s="13"/>
    </x:row>
    <x:row r="134">
      <x:c r="A134" s="13"/>
      <x:c r="B134" s="14"/>
      <x:c r="C134" s="13"/>
      <x:c r="D134" s="76" t="str">
        <x:f>IF(C134="","",IFERROR(VLOOKUP(C134,'Lists &amp; COA'!$E$47:$G$145,2,FALSE),"Vendor not found"))</x:f>
      </x:c>
      <x:c r="E134" s="13"/>
      <x:c r="F134" s="13"/>
      <x:c r="G134" s="77"/>
      <x:c r="H134" s="77"/>
      <x:c r="I134" s="78" t="str">
        <x:f>IF(G134="","",N(G134)+N(H134))</x:f>
      </x:c>
      <x:c r="J134" s="13"/>
      <x:c r="K134" s="13"/>
      <x:c r="L134" s="13"/>
      <x:c r="M134" s="13"/>
      <x:c r="N134" s="13"/>
      <x:c r="O134" s="13"/>
      <x:c r="P134" s="13"/>
      <x:c r="Q134" s="13"/>
    </x:row>
    <x:row r="135">
      <x:c r="A135" s="13"/>
      <x:c r="B135" s="14"/>
      <x:c r="C135" s="13"/>
      <x:c r="D135" s="76" t="str">
        <x:f>IF(C135="","",IFERROR(VLOOKUP(C135,'Lists &amp; COA'!$E$47:$G$145,2,FALSE),"Vendor not found"))</x:f>
      </x:c>
      <x:c r="E135" s="13"/>
      <x:c r="F135" s="13"/>
      <x:c r="G135" s="77"/>
      <x:c r="H135" s="77"/>
      <x:c r="I135" s="78" t="str">
        <x:f>IF(G135="","",N(G135)+N(H135))</x:f>
      </x:c>
      <x:c r="J135" s="13"/>
      <x:c r="K135" s="13"/>
      <x:c r="L135" s="13"/>
      <x:c r="M135" s="13"/>
      <x:c r="N135" s="13"/>
      <x:c r="O135" s="13"/>
      <x:c r="P135" s="13"/>
      <x:c r="Q135" s="13"/>
    </x:row>
    <x:row r="136">
      <x:c r="A136" s="13"/>
      <x:c r="B136" s="14"/>
      <x:c r="C136" s="13"/>
      <x:c r="D136" s="76" t="str">
        <x:f>IF(C136="","",IFERROR(VLOOKUP(C136,'Lists &amp; COA'!$E$47:$G$145,2,FALSE),"Vendor not found"))</x:f>
      </x:c>
      <x:c r="E136" s="13"/>
      <x:c r="F136" s="13"/>
      <x:c r="G136" s="77"/>
      <x:c r="H136" s="77"/>
      <x:c r="I136" s="78" t="str">
        <x:f>IF(G136="","",N(G136)+N(H136))</x:f>
      </x:c>
      <x:c r="J136" s="13"/>
      <x:c r="K136" s="13"/>
      <x:c r="L136" s="13"/>
      <x:c r="M136" s="13"/>
      <x:c r="N136" s="13"/>
      <x:c r="O136" s="13"/>
      <x:c r="P136" s="13"/>
      <x:c r="Q136" s="13"/>
    </x:row>
    <x:row r="137">
      <x:c r="A137" s="13"/>
      <x:c r="B137" s="14"/>
      <x:c r="C137" s="13"/>
      <x:c r="D137" s="76" t="str">
        <x:f>IF(C137="","",IFERROR(VLOOKUP(C137,'Lists &amp; COA'!$E$47:$G$145,2,FALSE),"Vendor not found"))</x:f>
      </x:c>
      <x:c r="E137" s="13"/>
      <x:c r="F137" s="13"/>
      <x:c r="G137" s="77"/>
      <x:c r="H137" s="77"/>
      <x:c r="I137" s="78" t="str">
        <x:f>IF(G137="","",N(G137)+N(H137))</x:f>
      </x:c>
      <x:c r="J137" s="13"/>
      <x:c r="K137" s="13"/>
      <x:c r="L137" s="13"/>
      <x:c r="M137" s="13"/>
      <x:c r="N137" s="13"/>
      <x:c r="O137" s="13"/>
      <x:c r="P137" s="13"/>
      <x:c r="Q137" s="13"/>
    </x:row>
    <x:row r="138">
      <x:c r="A138" s="13"/>
      <x:c r="B138" s="14"/>
      <x:c r="C138" s="13"/>
      <x:c r="D138" s="76" t="str">
        <x:f>IF(C138="","",IFERROR(VLOOKUP(C138,'Lists &amp; COA'!$E$47:$G$145,2,FALSE),"Vendor not found"))</x:f>
      </x:c>
      <x:c r="E138" s="13"/>
      <x:c r="F138" s="13"/>
      <x:c r="G138" s="77"/>
      <x:c r="H138" s="77"/>
      <x:c r="I138" s="78" t="str">
        <x:f>IF(G138="","",N(G138)+N(H138))</x:f>
      </x:c>
      <x:c r="J138" s="13"/>
      <x:c r="K138" s="13"/>
      <x:c r="L138" s="13"/>
      <x:c r="M138" s="13"/>
      <x:c r="N138" s="13"/>
      <x:c r="O138" s="13"/>
      <x:c r="P138" s="13"/>
      <x:c r="Q138" s="13"/>
    </x:row>
    <x:row r="139">
      <x:c r="A139" s="13"/>
      <x:c r="B139" s="14"/>
      <x:c r="C139" s="13"/>
      <x:c r="D139" s="76" t="str">
        <x:f>IF(C139="","",IFERROR(VLOOKUP(C139,'Lists &amp; COA'!$E$47:$G$145,2,FALSE),"Vendor not found"))</x:f>
      </x:c>
      <x:c r="E139" s="13"/>
      <x:c r="F139" s="13"/>
      <x:c r="G139" s="77"/>
      <x:c r="H139" s="77"/>
      <x:c r="I139" s="78" t="str">
        <x:f>IF(G139="","",N(G139)+N(H139))</x:f>
      </x:c>
      <x:c r="J139" s="13"/>
      <x:c r="K139" s="13"/>
      <x:c r="L139" s="13"/>
      <x:c r="M139" s="13"/>
      <x:c r="N139" s="13"/>
      <x:c r="O139" s="13"/>
      <x:c r="P139" s="13"/>
      <x:c r="Q139" s="13"/>
    </x:row>
    <x:row r="140">
      <x:c r="A140" s="13"/>
      <x:c r="B140" s="14"/>
      <x:c r="C140" s="13"/>
      <x:c r="D140" s="76" t="str">
        <x:f>IF(C140="","",IFERROR(VLOOKUP(C140,'Lists &amp; COA'!$E$47:$G$145,2,FALSE),"Vendor not found"))</x:f>
      </x:c>
      <x:c r="E140" s="13"/>
      <x:c r="F140" s="13"/>
      <x:c r="G140" s="77"/>
      <x:c r="H140" s="77"/>
      <x:c r="I140" s="78" t="str">
        <x:f>IF(G140="","",N(G140)+N(H140))</x:f>
      </x:c>
      <x:c r="J140" s="13"/>
      <x:c r="K140" s="13"/>
      <x:c r="L140" s="13"/>
      <x:c r="M140" s="13"/>
      <x:c r="N140" s="13"/>
      <x:c r="O140" s="13"/>
      <x:c r="P140" s="13"/>
      <x:c r="Q140" s="13"/>
    </x:row>
    <x:row r="141">
      <x:c r="A141" s="13"/>
      <x:c r="B141" s="14"/>
      <x:c r="C141" s="13"/>
      <x:c r="D141" s="76" t="str">
        <x:f>IF(C141="","",IFERROR(VLOOKUP(C141,'Lists &amp; COA'!$E$47:$G$145,2,FALSE),"Vendor not found"))</x:f>
      </x:c>
      <x:c r="E141" s="13"/>
      <x:c r="F141" s="13"/>
      <x:c r="G141" s="77"/>
      <x:c r="H141" s="77"/>
      <x:c r="I141" s="78" t="str">
        <x:f>IF(G141="","",N(G141)+N(H141))</x:f>
      </x:c>
      <x:c r="J141" s="13"/>
      <x:c r="K141" s="13"/>
      <x:c r="L141" s="13"/>
      <x:c r="M141" s="13"/>
      <x:c r="N141" s="13"/>
      <x:c r="O141" s="13"/>
      <x:c r="P141" s="13"/>
      <x:c r="Q141" s="13"/>
    </x:row>
    <x:row r="142">
      <x:c r="A142" s="13"/>
      <x:c r="B142" s="14"/>
      <x:c r="C142" s="13"/>
      <x:c r="D142" s="76" t="str">
        <x:f>IF(C142="","",IFERROR(VLOOKUP(C142,'Lists &amp; COA'!$E$47:$G$145,2,FALSE),"Vendor not found"))</x:f>
      </x:c>
      <x:c r="E142" s="13"/>
      <x:c r="F142" s="13"/>
      <x:c r="G142" s="77"/>
      <x:c r="H142" s="77"/>
      <x:c r="I142" s="78" t="str">
        <x:f>IF(G142="","",N(G142)+N(H142))</x:f>
      </x:c>
      <x:c r="J142" s="13"/>
      <x:c r="K142" s="13"/>
      <x:c r="L142" s="13"/>
      <x:c r="M142" s="13"/>
      <x:c r="N142" s="13"/>
      <x:c r="O142" s="13"/>
      <x:c r="P142" s="13"/>
      <x:c r="Q142" s="13"/>
    </x:row>
    <x:row r="143">
      <x:c r="A143" s="13"/>
      <x:c r="B143" s="14"/>
      <x:c r="C143" s="13"/>
      <x:c r="D143" s="76" t="str">
        <x:f>IF(C143="","",IFERROR(VLOOKUP(C143,'Lists &amp; COA'!$E$47:$G$145,2,FALSE),"Vendor not found"))</x:f>
      </x:c>
      <x:c r="E143" s="13"/>
      <x:c r="F143" s="13"/>
      <x:c r="G143" s="77"/>
      <x:c r="H143" s="77"/>
      <x:c r="I143" s="78" t="str">
        <x:f>IF(G143="","",N(G143)+N(H143))</x:f>
      </x:c>
      <x:c r="J143" s="13"/>
      <x:c r="K143" s="13"/>
      <x:c r="L143" s="13"/>
      <x:c r="M143" s="13"/>
      <x:c r="N143" s="13"/>
      <x:c r="O143" s="13"/>
      <x:c r="P143" s="13"/>
      <x:c r="Q143" s="13"/>
    </x:row>
    <x:row r="144">
      <x:c r="A144" s="13"/>
      <x:c r="B144" s="14"/>
      <x:c r="C144" s="13"/>
      <x:c r="D144" s="76" t="str">
        <x:f>IF(C144="","",IFERROR(VLOOKUP(C144,'Lists &amp; COA'!$E$47:$G$145,2,FALSE),"Vendor not found"))</x:f>
      </x:c>
      <x:c r="E144" s="13"/>
      <x:c r="F144" s="13"/>
      <x:c r="G144" s="77"/>
      <x:c r="H144" s="77"/>
      <x:c r="I144" s="78" t="str">
        <x:f>IF(G144="","",N(G144)+N(H144))</x:f>
      </x:c>
      <x:c r="J144" s="13"/>
      <x:c r="K144" s="13"/>
      <x:c r="L144" s="13"/>
      <x:c r="M144" s="13"/>
      <x:c r="N144" s="13"/>
      <x:c r="O144" s="13"/>
      <x:c r="P144" s="13"/>
      <x:c r="Q144" s="13"/>
    </x:row>
    <x:row r="145">
      <x:c r="A145" s="13"/>
      <x:c r="B145" s="14"/>
      <x:c r="C145" s="13"/>
      <x:c r="D145" s="76" t="str">
        <x:f>IF(C145="","",IFERROR(VLOOKUP(C145,'Lists &amp; COA'!$E$47:$G$145,2,FALSE),"Vendor not found"))</x:f>
      </x:c>
      <x:c r="E145" s="13"/>
      <x:c r="F145" s="13"/>
      <x:c r="G145" s="77"/>
      <x:c r="H145" s="77"/>
      <x:c r="I145" s="78" t="str">
        <x:f>IF(G145="","",N(G145)+N(H145))</x:f>
      </x:c>
      <x:c r="J145" s="13"/>
      <x:c r="K145" s="13"/>
      <x:c r="L145" s="13"/>
      <x:c r="M145" s="13"/>
      <x:c r="N145" s="13"/>
      <x:c r="O145" s="13"/>
      <x:c r="P145" s="13"/>
      <x:c r="Q145" s="13"/>
    </x:row>
    <x:row r="146">
      <x:c r="A146" s="13"/>
      <x:c r="B146" s="14"/>
      <x:c r="C146" s="13"/>
      <x:c r="D146" s="76" t="str">
        <x:f>IF(C146="","",IFERROR(VLOOKUP(C146,'Lists &amp; COA'!$E$47:$G$145,2,FALSE),"Vendor not found"))</x:f>
      </x:c>
      <x:c r="E146" s="13"/>
      <x:c r="F146" s="13"/>
      <x:c r="G146" s="77"/>
      <x:c r="H146" s="77"/>
      <x:c r="I146" s="78" t="str">
        <x:f>IF(G146="","",N(G146)+N(H146))</x:f>
      </x:c>
      <x:c r="J146" s="13"/>
      <x:c r="K146" s="13"/>
      <x:c r="L146" s="13"/>
      <x:c r="M146" s="13"/>
      <x:c r="N146" s="13"/>
      <x:c r="O146" s="13"/>
      <x:c r="P146" s="13"/>
      <x:c r="Q146" s="13"/>
    </x:row>
    <x:row r="147">
      <x:c r="A147" s="13"/>
      <x:c r="B147" s="14"/>
      <x:c r="C147" s="13"/>
      <x:c r="D147" s="76" t="str">
        <x:f>IF(C147="","",IFERROR(VLOOKUP(C147,'Lists &amp; COA'!$E$47:$G$145,2,FALSE),"Vendor not found"))</x:f>
      </x:c>
      <x:c r="E147" s="13"/>
      <x:c r="F147" s="13"/>
      <x:c r="G147" s="77"/>
      <x:c r="H147" s="77"/>
      <x:c r="I147" s="78" t="str">
        <x:f>IF(G147="","",N(G147)+N(H147))</x:f>
      </x:c>
      <x:c r="J147" s="13"/>
      <x:c r="K147" s="13"/>
      <x:c r="L147" s="13"/>
      <x:c r="M147" s="13"/>
      <x:c r="N147" s="13"/>
      <x:c r="O147" s="13"/>
      <x:c r="P147" s="13"/>
      <x:c r="Q147" s="13"/>
    </x:row>
    <x:row r="148">
      <x:c r="A148" s="13"/>
      <x:c r="B148" s="14"/>
      <x:c r="C148" s="13"/>
      <x:c r="D148" s="76" t="str">
        <x:f>IF(C148="","",IFERROR(VLOOKUP(C148,'Lists &amp; COA'!$E$47:$G$145,2,FALSE),"Vendor not found"))</x:f>
      </x:c>
      <x:c r="E148" s="13"/>
      <x:c r="F148" s="13"/>
      <x:c r="G148" s="77"/>
      <x:c r="H148" s="77"/>
      <x:c r="I148" s="78" t="str">
        <x:f>IF(G148="","",N(G148)+N(H148))</x:f>
      </x:c>
      <x:c r="J148" s="13"/>
      <x:c r="K148" s="13"/>
      <x:c r="L148" s="13"/>
      <x:c r="M148" s="13"/>
      <x:c r="N148" s="13"/>
      <x:c r="O148" s="13"/>
      <x:c r="P148" s="13"/>
      <x:c r="Q148" s="13"/>
    </x:row>
    <x:row r="149">
      <x:c r="A149" s="13"/>
      <x:c r="B149" s="14"/>
      <x:c r="C149" s="13"/>
      <x:c r="D149" s="76" t="str">
        <x:f>IF(C149="","",IFERROR(VLOOKUP(C149,'Lists &amp; COA'!$E$47:$G$145,2,FALSE),"Vendor not found"))</x:f>
      </x:c>
      <x:c r="E149" s="13"/>
      <x:c r="F149" s="13"/>
      <x:c r="G149" s="77"/>
      <x:c r="H149" s="77"/>
      <x:c r="I149" s="78" t="str">
        <x:f>IF(G149="","",N(G149)+N(H149))</x:f>
      </x:c>
      <x:c r="J149" s="13"/>
      <x:c r="K149" s="13"/>
      <x:c r="L149" s="13"/>
      <x:c r="M149" s="13"/>
      <x:c r="N149" s="13"/>
      <x:c r="O149" s="13"/>
      <x:c r="P149" s="13"/>
      <x:c r="Q149" s="13"/>
    </x:row>
    <x:row r="150">
      <x:c r="A150" s="13"/>
      <x:c r="B150" s="14"/>
      <x:c r="C150" s="13"/>
      <x:c r="D150" s="76" t="str">
        <x:f>IF(C150="","",IFERROR(VLOOKUP(C150,'Lists &amp; COA'!$E$47:$G$145,2,FALSE),"Vendor not found"))</x:f>
      </x:c>
      <x:c r="E150" s="13"/>
      <x:c r="F150" s="13"/>
      <x:c r="G150" s="77"/>
      <x:c r="H150" s="77"/>
      <x:c r="I150" s="78" t="str">
        <x:f>IF(G150="","",N(G150)+N(H150))</x:f>
      </x:c>
      <x:c r="J150" s="13"/>
      <x:c r="K150" s="13"/>
      <x:c r="L150" s="13"/>
      <x:c r="M150" s="13"/>
      <x:c r="N150" s="13"/>
      <x:c r="O150" s="13"/>
      <x:c r="P150" s="13"/>
      <x:c r="Q150" s="13"/>
    </x:row>
    <x:row r="151">
      <x:c r="A151" s="13"/>
      <x:c r="B151" s="14"/>
      <x:c r="C151" s="13"/>
      <x:c r="D151" s="76" t="str">
        <x:f>IF(C151="","",IFERROR(VLOOKUP(C151,'Lists &amp; COA'!$E$47:$G$145,2,FALSE),"Vendor not found"))</x:f>
      </x:c>
      <x:c r="E151" s="13"/>
      <x:c r="F151" s="13"/>
      <x:c r="G151" s="77"/>
      <x:c r="H151" s="77"/>
      <x:c r="I151" s="78" t="str">
        <x:f>IF(G151="","",N(G151)+N(H151))</x:f>
      </x:c>
      <x:c r="J151" s="13"/>
      <x:c r="K151" s="13"/>
      <x:c r="L151" s="13"/>
      <x:c r="M151" s="13"/>
      <x:c r="N151" s="13"/>
      <x:c r="O151" s="13"/>
      <x:c r="P151" s="13"/>
      <x:c r="Q151" s="13"/>
    </x:row>
    <x:row r="152">
      <x:c r="A152" s="13"/>
      <x:c r="B152" s="14"/>
      <x:c r="C152" s="13"/>
      <x:c r="D152" s="76" t="str">
        <x:f>IF(C152="","",IFERROR(VLOOKUP(C152,'Lists &amp; COA'!$E$47:$G$145,2,FALSE),"Vendor not found"))</x:f>
      </x:c>
      <x:c r="E152" s="13"/>
      <x:c r="F152" s="13"/>
      <x:c r="G152" s="77"/>
      <x:c r="H152" s="77"/>
      <x:c r="I152" s="78" t="str">
        <x:f>IF(G152="","",N(G152)+N(H152))</x:f>
      </x:c>
      <x:c r="J152" s="13"/>
      <x:c r="K152" s="13"/>
      <x:c r="L152" s="13"/>
      <x:c r="M152" s="13"/>
      <x:c r="N152" s="13"/>
      <x:c r="O152" s="13"/>
      <x:c r="P152" s="13"/>
      <x:c r="Q152" s="13"/>
    </x:row>
    <x:row r="153">
      <x:c r="A153" s="13"/>
      <x:c r="B153" s="14"/>
      <x:c r="C153" s="13"/>
      <x:c r="D153" s="76" t="str">
        <x:f>IF(C153="","",IFERROR(VLOOKUP(C153,'Lists &amp; COA'!$E$47:$G$145,2,FALSE),"Vendor not found"))</x:f>
      </x:c>
      <x:c r="E153" s="13"/>
      <x:c r="F153" s="13"/>
      <x:c r="G153" s="77"/>
      <x:c r="H153" s="77"/>
      <x:c r="I153" s="78" t="str">
        <x:f>IF(G153="","",N(G153)+N(H153))</x:f>
      </x:c>
      <x:c r="J153" s="13"/>
      <x:c r="K153" s="13"/>
      <x:c r="L153" s="13"/>
      <x:c r="M153" s="13"/>
      <x:c r="N153" s="13"/>
      <x:c r="O153" s="13"/>
      <x:c r="P153" s="13"/>
      <x:c r="Q153" s="13"/>
    </x:row>
    <x:row r="154">
      <x:c r="A154" s="13"/>
      <x:c r="B154" s="14"/>
      <x:c r="C154" s="13"/>
      <x:c r="D154" s="76" t="str">
        <x:f>IF(C154="","",IFERROR(VLOOKUP(C154,'Lists &amp; COA'!$E$47:$G$145,2,FALSE),"Vendor not found"))</x:f>
      </x:c>
      <x:c r="E154" s="13"/>
      <x:c r="F154" s="13"/>
      <x:c r="G154" s="77"/>
      <x:c r="H154" s="77"/>
      <x:c r="I154" s="78" t="str">
        <x:f>IF(G154="","",N(G154)+N(H154))</x:f>
      </x:c>
      <x:c r="J154" s="13"/>
      <x:c r="K154" s="13"/>
      <x:c r="L154" s="13"/>
      <x:c r="M154" s="13"/>
      <x:c r="N154" s="13"/>
      <x:c r="O154" s="13"/>
      <x:c r="P154" s="13"/>
      <x:c r="Q154" s="13"/>
    </x:row>
    <x:row r="155">
      <x:c r="A155" s="13"/>
      <x:c r="B155" s="14"/>
      <x:c r="C155" s="13"/>
      <x:c r="D155" s="76" t="str">
        <x:f>IF(C155="","",IFERROR(VLOOKUP(C155,'Lists &amp; COA'!$E$47:$G$145,2,FALSE),"Vendor not found"))</x:f>
      </x:c>
      <x:c r="E155" s="13"/>
      <x:c r="F155" s="13"/>
      <x:c r="G155" s="77"/>
      <x:c r="H155" s="77"/>
      <x:c r="I155" s="78" t="str">
        <x:f>IF(G155="","",N(G155)+N(H155))</x:f>
      </x:c>
      <x:c r="J155" s="13"/>
      <x:c r="K155" s="13"/>
      <x:c r="L155" s="13"/>
      <x:c r="M155" s="13"/>
      <x:c r="N155" s="13"/>
      <x:c r="O155" s="13"/>
      <x:c r="P155" s="13"/>
      <x:c r="Q155" s="13"/>
    </x:row>
    <x:row r="156">
      <x:c r="A156" s="13"/>
      <x:c r="B156" s="14"/>
      <x:c r="C156" s="13"/>
      <x:c r="D156" s="76" t="str">
        <x:f>IF(C156="","",IFERROR(VLOOKUP(C156,'Lists &amp; COA'!$E$47:$G$145,2,FALSE),"Vendor not found"))</x:f>
      </x:c>
      <x:c r="E156" s="13"/>
      <x:c r="F156" s="13"/>
      <x:c r="G156" s="77"/>
      <x:c r="H156" s="77"/>
      <x:c r="I156" s="78" t="str">
        <x:f>IF(G156="","",N(G156)+N(H156))</x:f>
      </x:c>
      <x:c r="J156" s="13"/>
      <x:c r="K156" s="13"/>
      <x:c r="L156" s="13"/>
      <x:c r="M156" s="13"/>
      <x:c r="N156" s="13"/>
      <x:c r="O156" s="13"/>
      <x:c r="P156" s="13"/>
      <x:c r="Q156" s="13"/>
    </x:row>
    <x:row r="157">
      <x:c r="A157" s="13"/>
      <x:c r="B157" s="14"/>
      <x:c r="C157" s="13"/>
      <x:c r="D157" s="76" t="str">
        <x:f>IF(C157="","",IFERROR(VLOOKUP(C157,'Lists &amp; COA'!$E$47:$G$145,2,FALSE),"Vendor not found"))</x:f>
      </x:c>
      <x:c r="E157" s="13"/>
      <x:c r="F157" s="13"/>
      <x:c r="G157" s="77"/>
      <x:c r="H157" s="77"/>
      <x:c r="I157" s="78" t="str">
        <x:f>IF(G157="","",N(G157)+N(H157))</x:f>
      </x:c>
      <x:c r="J157" s="13"/>
      <x:c r="K157" s="13"/>
      <x:c r="L157" s="13"/>
      <x:c r="M157" s="13"/>
      <x:c r="N157" s="13"/>
      <x:c r="O157" s="13"/>
      <x:c r="P157" s="13"/>
      <x:c r="Q157" s="13"/>
    </x:row>
    <x:row r="158">
      <x:c r="A158" s="13"/>
      <x:c r="B158" s="14"/>
      <x:c r="C158" s="13"/>
      <x:c r="D158" s="76" t="str">
        <x:f>IF(C158="","",IFERROR(VLOOKUP(C158,'Lists &amp; COA'!$E$47:$G$145,2,FALSE),"Vendor not found"))</x:f>
      </x:c>
      <x:c r="E158" s="13"/>
      <x:c r="F158" s="13"/>
      <x:c r="G158" s="77"/>
      <x:c r="H158" s="77"/>
      <x:c r="I158" s="78" t="str">
        <x:f>IF(G158="","",N(G158)+N(H158))</x:f>
      </x:c>
      <x:c r="J158" s="13"/>
      <x:c r="K158" s="13"/>
      <x:c r="L158" s="13"/>
      <x:c r="M158" s="13"/>
      <x:c r="N158" s="13"/>
      <x:c r="O158" s="13"/>
      <x:c r="P158" s="13"/>
      <x:c r="Q158" s="13"/>
    </x:row>
    <x:row r="159">
      <x:c r="A159" s="13"/>
      <x:c r="B159" s="14"/>
      <x:c r="C159" s="13"/>
      <x:c r="D159" s="76" t="str">
        <x:f>IF(C159="","",IFERROR(VLOOKUP(C159,'Lists &amp; COA'!$E$47:$G$145,2,FALSE),"Vendor not found"))</x:f>
      </x:c>
      <x:c r="E159" s="13"/>
      <x:c r="F159" s="13"/>
      <x:c r="G159" s="77"/>
      <x:c r="H159" s="77"/>
      <x:c r="I159" s="78" t="str">
        <x:f>IF(G159="","",N(G159)+N(H159))</x:f>
      </x:c>
      <x:c r="J159" s="13"/>
      <x:c r="K159" s="13"/>
      <x:c r="L159" s="13"/>
      <x:c r="M159" s="13"/>
      <x:c r="N159" s="13"/>
      <x:c r="O159" s="13"/>
      <x:c r="P159" s="13"/>
      <x:c r="Q159" s="13"/>
    </x:row>
    <x:row r="160">
      <x:c r="A160" s="13"/>
      <x:c r="B160" s="14"/>
      <x:c r="C160" s="13"/>
      <x:c r="D160" s="76" t="str">
        <x:f>IF(C160="","",IFERROR(VLOOKUP(C160,'Lists &amp; COA'!$E$47:$G$145,2,FALSE),"Vendor not found"))</x:f>
      </x:c>
      <x:c r="E160" s="13"/>
      <x:c r="F160" s="13"/>
      <x:c r="G160" s="77"/>
      <x:c r="H160" s="77"/>
      <x:c r="I160" s="78" t="str">
        <x:f>IF(G160="","",N(G160)+N(H160))</x:f>
      </x:c>
      <x:c r="J160" s="13"/>
      <x:c r="K160" s="13"/>
      <x:c r="L160" s="13"/>
      <x:c r="M160" s="13"/>
      <x:c r="N160" s="13"/>
      <x:c r="O160" s="13"/>
      <x:c r="P160" s="13"/>
      <x:c r="Q160" s="13"/>
    </x:row>
    <x:row r="161">
      <x:c r="A161" s="13"/>
      <x:c r="B161" s="14"/>
      <x:c r="C161" s="13"/>
      <x:c r="D161" s="76" t="str">
        <x:f>IF(C161="","",IFERROR(VLOOKUP(C161,'Lists &amp; COA'!$E$47:$G$145,2,FALSE),"Vendor not found"))</x:f>
      </x:c>
      <x:c r="E161" s="13"/>
      <x:c r="F161" s="13"/>
      <x:c r="G161" s="77"/>
      <x:c r="H161" s="77"/>
      <x:c r="I161" s="78" t="str">
        <x:f>IF(G161="","",N(G161)+N(H161))</x:f>
      </x:c>
      <x:c r="J161" s="13"/>
      <x:c r="K161" s="13"/>
      <x:c r="L161" s="13"/>
      <x:c r="M161" s="13"/>
      <x:c r="N161" s="13"/>
      <x:c r="O161" s="13"/>
      <x:c r="P161" s="13"/>
      <x:c r="Q161" s="13"/>
    </x:row>
    <x:row r="162">
      <x:c r="A162" s="13"/>
      <x:c r="B162" s="14"/>
      <x:c r="C162" s="13"/>
      <x:c r="D162" s="76" t="str">
        <x:f>IF(C162="","",IFERROR(VLOOKUP(C162,'Lists &amp; COA'!$E$47:$G$145,2,FALSE),"Vendor not found"))</x:f>
      </x:c>
      <x:c r="E162" s="13"/>
      <x:c r="F162" s="13"/>
      <x:c r="G162" s="77"/>
      <x:c r="H162" s="77"/>
      <x:c r="I162" s="78" t="str">
        <x:f>IF(G162="","",N(G162)+N(H162))</x:f>
      </x:c>
      <x:c r="J162" s="13"/>
      <x:c r="K162" s="13"/>
      <x:c r="L162" s="13"/>
      <x:c r="M162" s="13"/>
      <x:c r="N162" s="13"/>
      <x:c r="O162" s="13"/>
      <x:c r="P162" s="13"/>
      <x:c r="Q162" s="13"/>
    </x:row>
    <x:row r="163">
      <x:c r="A163" s="13"/>
      <x:c r="B163" s="14"/>
      <x:c r="C163" s="13"/>
      <x:c r="D163" s="76" t="str">
        <x:f>IF(C163="","",IFERROR(VLOOKUP(C163,'Lists &amp; COA'!$E$47:$G$145,2,FALSE),"Vendor not found"))</x:f>
      </x:c>
      <x:c r="E163" s="13"/>
      <x:c r="F163" s="13"/>
      <x:c r="G163" s="77"/>
      <x:c r="H163" s="77"/>
      <x:c r="I163" s="78" t="str">
        <x:f>IF(G163="","",N(G163)+N(H163))</x:f>
      </x:c>
      <x:c r="J163" s="13"/>
      <x:c r="K163" s="13"/>
      <x:c r="L163" s="13"/>
      <x:c r="M163" s="13"/>
      <x:c r="N163" s="13"/>
      <x:c r="O163" s="13"/>
      <x:c r="P163" s="13"/>
      <x:c r="Q163" s="13"/>
    </x:row>
    <x:row r="164">
      <x:c r="A164" s="13"/>
      <x:c r="B164" s="14"/>
      <x:c r="C164" s="13"/>
      <x:c r="D164" s="76" t="str">
        <x:f>IF(C164="","",IFERROR(VLOOKUP(C164,'Lists &amp; COA'!$E$47:$G$145,2,FALSE),"Vendor not found"))</x:f>
      </x:c>
      <x:c r="E164" s="13"/>
      <x:c r="F164" s="13"/>
      <x:c r="G164" s="77"/>
      <x:c r="H164" s="77"/>
      <x:c r="I164" s="78" t="str">
        <x:f>IF(G164="","",N(G164)+N(H164))</x:f>
      </x:c>
      <x:c r="J164" s="13"/>
      <x:c r="K164" s="13"/>
      <x:c r="L164" s="13"/>
      <x:c r="M164" s="13"/>
      <x:c r="N164" s="13"/>
      <x:c r="O164" s="13"/>
      <x:c r="P164" s="13"/>
      <x:c r="Q164" s="13"/>
    </x:row>
    <x:row r="165">
      <x:c r="A165" s="13"/>
      <x:c r="B165" s="14"/>
      <x:c r="C165" s="13"/>
      <x:c r="D165" s="76" t="str">
        <x:f>IF(C165="","",IFERROR(VLOOKUP(C165,'Lists &amp; COA'!$E$47:$G$145,2,FALSE),"Vendor not found"))</x:f>
      </x:c>
      <x:c r="E165" s="13"/>
      <x:c r="F165" s="13"/>
      <x:c r="G165" s="77"/>
      <x:c r="H165" s="77"/>
      <x:c r="I165" s="78" t="str">
        <x:f>IF(G165="","",N(G165)+N(H165))</x:f>
      </x:c>
      <x:c r="J165" s="13"/>
      <x:c r="K165" s="13"/>
      <x:c r="L165" s="13"/>
      <x:c r="M165" s="13"/>
      <x:c r="N165" s="13"/>
      <x:c r="O165" s="13"/>
      <x:c r="P165" s="13"/>
      <x:c r="Q165" s="13"/>
    </x:row>
    <x:row r="166">
      <x:c r="A166" s="13"/>
      <x:c r="B166" s="14"/>
      <x:c r="C166" s="13"/>
      <x:c r="D166" s="76" t="str">
        <x:f>IF(C166="","",IFERROR(VLOOKUP(C166,'Lists &amp; COA'!$E$47:$G$145,2,FALSE),"Vendor not found"))</x:f>
      </x:c>
      <x:c r="E166" s="13"/>
      <x:c r="F166" s="13"/>
      <x:c r="G166" s="77"/>
      <x:c r="H166" s="77"/>
      <x:c r="I166" s="78" t="str">
        <x:f>IF(G166="","",N(G166)+N(H166))</x:f>
      </x:c>
      <x:c r="J166" s="13"/>
      <x:c r="K166" s="13"/>
      <x:c r="L166" s="13"/>
      <x:c r="M166" s="13"/>
      <x:c r="N166" s="13"/>
      <x:c r="O166" s="13"/>
      <x:c r="P166" s="13"/>
      <x:c r="Q166" s="13"/>
    </x:row>
    <x:row r="167">
      <x:c r="A167" s="13"/>
      <x:c r="B167" s="14"/>
      <x:c r="C167" s="13"/>
      <x:c r="D167" s="76" t="str">
        <x:f>IF(C167="","",IFERROR(VLOOKUP(C167,'Lists &amp; COA'!$E$47:$G$145,2,FALSE),"Vendor not found"))</x:f>
      </x:c>
      <x:c r="E167" s="13"/>
      <x:c r="F167" s="13"/>
      <x:c r="G167" s="77"/>
      <x:c r="H167" s="77"/>
      <x:c r="I167" s="78" t="str">
        <x:f>IF(G167="","",N(G167)+N(H167))</x:f>
      </x:c>
      <x:c r="J167" s="13"/>
      <x:c r="K167" s="13"/>
      <x:c r="L167" s="13"/>
      <x:c r="M167" s="13"/>
      <x:c r="N167" s="13"/>
      <x:c r="O167" s="13"/>
      <x:c r="P167" s="13"/>
      <x:c r="Q167" s="13"/>
    </x:row>
    <x:row r="168">
      <x:c r="A168" s="13"/>
      <x:c r="B168" s="14"/>
      <x:c r="C168" s="13"/>
      <x:c r="D168" s="76" t="str">
        <x:f>IF(C168="","",IFERROR(VLOOKUP(C168,'Lists &amp; COA'!$E$47:$G$145,2,FALSE),"Vendor not found"))</x:f>
      </x:c>
      <x:c r="E168" s="13"/>
      <x:c r="F168" s="13"/>
      <x:c r="G168" s="77"/>
      <x:c r="H168" s="77"/>
      <x:c r="I168" s="78" t="str">
        <x:f>IF(G168="","",N(G168)+N(H168))</x:f>
      </x:c>
      <x:c r="J168" s="13"/>
      <x:c r="K168" s="13"/>
      <x:c r="L168" s="13"/>
      <x:c r="M168" s="13"/>
      <x:c r="N168" s="13"/>
      <x:c r="O168" s="13"/>
      <x:c r="P168" s="13"/>
      <x:c r="Q168" s="13"/>
    </x:row>
    <x:row r="169">
      <x:c r="A169" s="13"/>
      <x:c r="B169" s="14"/>
      <x:c r="C169" s="13"/>
      <x:c r="D169" s="76" t="str">
        <x:f>IF(C169="","",IFERROR(VLOOKUP(C169,'Lists &amp; COA'!$E$47:$G$145,2,FALSE),"Vendor not found"))</x:f>
      </x:c>
      <x:c r="E169" s="13"/>
      <x:c r="F169" s="13"/>
      <x:c r="G169" s="77"/>
      <x:c r="H169" s="77"/>
      <x:c r="I169" s="78" t="str">
        <x:f>IF(G169="","",N(G169)+N(H169))</x:f>
      </x:c>
      <x:c r="J169" s="13"/>
      <x:c r="K169" s="13"/>
      <x:c r="L169" s="13"/>
      <x:c r="M169" s="13"/>
      <x:c r="N169" s="13"/>
      <x:c r="O169" s="13"/>
      <x:c r="P169" s="13"/>
      <x:c r="Q169" s="13"/>
    </x:row>
    <x:row r="170">
      <x:c r="A170" s="13"/>
      <x:c r="B170" s="14"/>
      <x:c r="C170" s="13"/>
      <x:c r="D170" s="76" t="str">
        <x:f>IF(C170="","",IFERROR(VLOOKUP(C170,'Lists &amp; COA'!$E$47:$G$145,2,FALSE),"Vendor not found"))</x:f>
      </x:c>
      <x:c r="E170" s="13"/>
      <x:c r="F170" s="13"/>
      <x:c r="G170" s="77"/>
      <x:c r="H170" s="77"/>
      <x:c r="I170" s="78" t="str">
        <x:f>IF(G170="","",N(G170)+N(H170))</x:f>
      </x:c>
      <x:c r="J170" s="13"/>
      <x:c r="K170" s="13"/>
      <x:c r="L170" s="13"/>
      <x:c r="M170" s="13"/>
      <x:c r="N170" s="13"/>
      <x:c r="O170" s="13"/>
      <x:c r="P170" s="13"/>
      <x:c r="Q170" s="13"/>
    </x:row>
    <x:row r="171">
      <x:c r="A171" s="13"/>
      <x:c r="B171" s="14"/>
      <x:c r="C171" s="13"/>
      <x:c r="D171" s="76" t="str">
        <x:f>IF(C171="","",IFERROR(VLOOKUP(C171,'Lists &amp; COA'!$E$47:$G$145,2,FALSE),"Vendor not found"))</x:f>
      </x:c>
      <x:c r="E171" s="13"/>
      <x:c r="F171" s="13"/>
      <x:c r="G171" s="77"/>
      <x:c r="H171" s="77"/>
      <x:c r="I171" s="78" t="str">
        <x:f>IF(G171="","",N(G171)+N(H171))</x:f>
      </x:c>
      <x:c r="J171" s="13"/>
      <x:c r="K171" s="13"/>
      <x:c r="L171" s="13"/>
      <x:c r="M171" s="13"/>
      <x:c r="N171" s="13"/>
      <x:c r="O171" s="13"/>
      <x:c r="P171" s="13"/>
      <x:c r="Q171" s="13"/>
    </x:row>
    <x:row r="172">
      <x:c r="A172" s="13"/>
      <x:c r="B172" s="14"/>
      <x:c r="C172" s="13"/>
      <x:c r="D172" s="76" t="str">
        <x:f>IF(C172="","",IFERROR(VLOOKUP(C172,'Lists &amp; COA'!$E$47:$G$145,2,FALSE),"Vendor not found"))</x:f>
      </x:c>
      <x:c r="E172" s="13"/>
      <x:c r="F172" s="13"/>
      <x:c r="G172" s="77"/>
      <x:c r="H172" s="77"/>
      <x:c r="I172" s="78" t="str">
        <x:f>IF(G172="","",N(G172)+N(H172))</x:f>
      </x:c>
      <x:c r="J172" s="13"/>
      <x:c r="K172" s="13"/>
      <x:c r="L172" s="13"/>
      <x:c r="M172" s="13"/>
      <x:c r="N172" s="13"/>
      <x:c r="O172" s="13"/>
      <x:c r="P172" s="13"/>
      <x:c r="Q172" s="13"/>
    </x:row>
    <x:row r="173">
      <x:c r="A173" s="13"/>
      <x:c r="B173" s="14"/>
      <x:c r="C173" s="13"/>
      <x:c r="D173" s="76" t="str">
        <x:f>IF(C173="","",IFERROR(VLOOKUP(C173,'Lists &amp; COA'!$E$47:$G$145,2,FALSE),"Vendor not found"))</x:f>
      </x:c>
      <x:c r="E173" s="13"/>
      <x:c r="F173" s="13"/>
      <x:c r="G173" s="77"/>
      <x:c r="H173" s="77"/>
      <x:c r="I173" s="78" t="str">
        <x:f>IF(G173="","",N(G173)+N(H173))</x:f>
      </x:c>
      <x:c r="J173" s="13"/>
      <x:c r="K173" s="13"/>
      <x:c r="L173" s="13"/>
      <x:c r="M173" s="13"/>
      <x:c r="N173" s="13"/>
      <x:c r="O173" s="13"/>
      <x:c r="P173" s="13"/>
      <x:c r="Q173" s="13"/>
    </x:row>
    <x:row r="174">
      <x:c r="A174" s="13"/>
      <x:c r="B174" s="14"/>
      <x:c r="C174" s="13"/>
      <x:c r="D174" s="76" t="str">
        <x:f>IF(C174="","",IFERROR(VLOOKUP(C174,'Lists &amp; COA'!$E$47:$G$145,2,FALSE),"Vendor not found"))</x:f>
      </x:c>
      <x:c r="E174" s="13"/>
      <x:c r="F174" s="13"/>
      <x:c r="G174" s="77"/>
      <x:c r="H174" s="77"/>
      <x:c r="I174" s="78" t="str">
        <x:f>IF(G174="","",N(G174)+N(H174))</x:f>
      </x:c>
      <x:c r="J174" s="13"/>
      <x:c r="K174" s="13"/>
      <x:c r="L174" s="13"/>
      <x:c r="M174" s="13"/>
      <x:c r="N174" s="13"/>
      <x:c r="O174" s="13"/>
      <x:c r="P174" s="13"/>
      <x:c r="Q174" s="13"/>
    </x:row>
    <x:row r="175">
      <x:c r="A175" s="13"/>
      <x:c r="B175" s="14"/>
      <x:c r="C175" s="13"/>
      <x:c r="D175" s="76" t="str">
        <x:f>IF(C175="","",IFERROR(VLOOKUP(C175,'Lists &amp; COA'!$E$47:$G$145,2,FALSE),"Vendor not found"))</x:f>
      </x:c>
      <x:c r="E175" s="13"/>
      <x:c r="F175" s="13"/>
      <x:c r="G175" s="77"/>
      <x:c r="H175" s="77"/>
      <x:c r="I175" s="78" t="str">
        <x:f>IF(G175="","",N(G175)+N(H175))</x:f>
      </x:c>
      <x:c r="J175" s="13"/>
      <x:c r="K175" s="13"/>
      <x:c r="L175" s="13"/>
      <x:c r="M175" s="13"/>
      <x:c r="N175" s="13"/>
      <x:c r="O175" s="13"/>
      <x:c r="P175" s="13"/>
      <x:c r="Q175" s="13"/>
    </x:row>
    <x:row r="176">
      <x:c r="A176" s="13"/>
      <x:c r="B176" s="14"/>
      <x:c r="C176" s="13"/>
      <x:c r="D176" s="76" t="str">
        <x:f>IF(C176="","",IFERROR(VLOOKUP(C176,'Lists &amp; COA'!$E$47:$G$145,2,FALSE),"Vendor not found"))</x:f>
      </x:c>
      <x:c r="E176" s="13"/>
      <x:c r="F176" s="13"/>
      <x:c r="G176" s="77"/>
      <x:c r="H176" s="77"/>
      <x:c r="I176" s="78" t="str">
        <x:f>IF(G176="","",N(G176)+N(H176))</x:f>
      </x:c>
      <x:c r="J176" s="13"/>
      <x:c r="K176" s="13"/>
      <x:c r="L176" s="13"/>
      <x:c r="M176" s="13"/>
      <x:c r="N176" s="13"/>
      <x:c r="O176" s="13"/>
      <x:c r="P176" s="13"/>
      <x:c r="Q176" s="13"/>
    </x:row>
    <x:row r="177">
      <x:c r="A177" s="13"/>
      <x:c r="B177" s="14"/>
      <x:c r="C177" s="13"/>
      <x:c r="D177" s="76" t="str">
        <x:f>IF(C177="","",IFERROR(VLOOKUP(C177,'Lists &amp; COA'!$E$47:$G$145,2,FALSE),"Vendor not found"))</x:f>
      </x:c>
      <x:c r="E177" s="13"/>
      <x:c r="F177" s="13"/>
      <x:c r="G177" s="77"/>
      <x:c r="H177" s="77"/>
      <x:c r="I177" s="78" t="str">
        <x:f>IF(G177="","",N(G177)+N(H177))</x:f>
      </x:c>
      <x:c r="J177" s="13"/>
      <x:c r="K177" s="13"/>
      <x:c r="L177" s="13"/>
      <x:c r="M177" s="13"/>
      <x:c r="N177" s="13"/>
      <x:c r="O177" s="13"/>
      <x:c r="P177" s="13"/>
      <x:c r="Q177" s="13"/>
    </x:row>
    <x:row r="178">
      <x:c r="A178" s="13"/>
      <x:c r="B178" s="14"/>
      <x:c r="C178" s="13"/>
      <x:c r="D178" s="76" t="str">
        <x:f>IF(C178="","",IFERROR(VLOOKUP(C178,'Lists &amp; COA'!$E$47:$G$145,2,FALSE),"Vendor not found"))</x:f>
      </x:c>
      <x:c r="E178" s="13"/>
      <x:c r="F178" s="13"/>
      <x:c r="G178" s="77"/>
      <x:c r="H178" s="77"/>
      <x:c r="I178" s="78" t="str">
        <x:f>IF(G178="","",N(G178)+N(H178))</x:f>
      </x:c>
      <x:c r="J178" s="13"/>
      <x:c r="K178" s="13"/>
      <x:c r="L178" s="13"/>
      <x:c r="M178" s="13"/>
      <x:c r="N178" s="13"/>
      <x:c r="O178" s="13"/>
      <x:c r="P178" s="13"/>
      <x:c r="Q178" s="13"/>
    </x:row>
    <x:row r="179">
      <x:c r="A179" s="13"/>
      <x:c r="B179" s="14"/>
      <x:c r="C179" s="13"/>
      <x:c r="D179" s="76" t="str">
        <x:f>IF(C179="","",IFERROR(VLOOKUP(C179,'Lists &amp; COA'!$E$47:$G$145,2,FALSE),"Vendor not found"))</x:f>
      </x:c>
      <x:c r="E179" s="13"/>
      <x:c r="F179" s="13"/>
      <x:c r="G179" s="77"/>
      <x:c r="H179" s="77"/>
      <x:c r="I179" s="78" t="str">
        <x:f>IF(G179="","",N(G179)+N(H179))</x:f>
      </x:c>
      <x:c r="J179" s="13"/>
      <x:c r="K179" s="13"/>
      <x:c r="L179" s="13"/>
      <x:c r="M179" s="13"/>
      <x:c r="N179" s="13"/>
      <x:c r="O179" s="13"/>
      <x:c r="P179" s="13"/>
      <x:c r="Q179" s="13"/>
    </x:row>
    <x:row r="180">
      <x:c r="A180" s="13"/>
      <x:c r="B180" s="14"/>
      <x:c r="C180" s="13"/>
      <x:c r="D180" s="76" t="str">
        <x:f>IF(C180="","",IFERROR(VLOOKUP(C180,'Lists &amp; COA'!$E$47:$G$145,2,FALSE),"Vendor not found"))</x:f>
      </x:c>
      <x:c r="E180" s="13"/>
      <x:c r="F180" s="13"/>
      <x:c r="G180" s="77"/>
      <x:c r="H180" s="77"/>
      <x:c r="I180" s="78" t="str">
        <x:f>IF(G180="","",N(G180)+N(H180))</x:f>
      </x:c>
      <x:c r="J180" s="13"/>
      <x:c r="K180" s="13"/>
      <x:c r="L180" s="13"/>
      <x:c r="M180" s="13"/>
      <x:c r="N180" s="13"/>
      <x:c r="O180" s="13"/>
      <x:c r="P180" s="13"/>
      <x:c r="Q180" s="13"/>
    </x:row>
    <x:row r="181">
      <x:c r="A181" s="13"/>
      <x:c r="B181" s="14"/>
      <x:c r="C181" s="13"/>
      <x:c r="D181" s="76" t="str">
        <x:f>IF(C181="","",IFERROR(VLOOKUP(C181,'Lists &amp; COA'!$E$47:$G$145,2,FALSE),"Vendor not found"))</x:f>
      </x:c>
      <x:c r="E181" s="13"/>
      <x:c r="F181" s="13"/>
      <x:c r="G181" s="77"/>
      <x:c r="H181" s="77"/>
      <x:c r="I181" s="78" t="str">
        <x:f>IF(G181="","",N(G181)+N(H181))</x:f>
      </x:c>
      <x:c r="J181" s="13"/>
      <x:c r="K181" s="13"/>
      <x:c r="L181" s="13"/>
      <x:c r="M181" s="13"/>
      <x:c r="N181" s="13"/>
      <x:c r="O181" s="13"/>
      <x:c r="P181" s="13"/>
      <x:c r="Q181" s="13"/>
    </x:row>
    <x:row r="182">
      <x:c r="A182" s="13"/>
      <x:c r="B182" s="14"/>
      <x:c r="C182" s="13"/>
      <x:c r="D182" s="76" t="str">
        <x:f>IF(C182="","",IFERROR(VLOOKUP(C182,'Lists &amp; COA'!$E$47:$G$145,2,FALSE),"Vendor not found"))</x:f>
      </x:c>
      <x:c r="E182" s="13"/>
      <x:c r="F182" s="13"/>
      <x:c r="G182" s="77"/>
      <x:c r="H182" s="77"/>
      <x:c r="I182" s="78" t="str">
        <x:f>IF(G182="","",N(G182)+N(H182))</x:f>
      </x:c>
      <x:c r="J182" s="13"/>
      <x:c r="K182" s="13"/>
      <x:c r="L182" s="13"/>
      <x:c r="M182" s="13"/>
      <x:c r="N182" s="13"/>
      <x:c r="O182" s="13"/>
      <x:c r="P182" s="13"/>
      <x:c r="Q182" s="13"/>
    </x:row>
    <x:row r="183">
      <x:c r="A183" s="13"/>
      <x:c r="B183" s="14"/>
      <x:c r="C183" s="13"/>
      <x:c r="D183" s="76" t="str">
        <x:f>IF(C183="","",IFERROR(VLOOKUP(C183,'Lists &amp; COA'!$E$47:$G$145,2,FALSE),"Vendor not found"))</x:f>
      </x:c>
      <x:c r="E183" s="13"/>
      <x:c r="F183" s="13"/>
      <x:c r="G183" s="77"/>
      <x:c r="H183" s="77"/>
      <x:c r="I183" s="78" t="str">
        <x:f>IF(G183="","",N(G183)+N(H183))</x:f>
      </x:c>
      <x:c r="J183" s="13"/>
      <x:c r="K183" s="13"/>
      <x:c r="L183" s="13"/>
      <x:c r="M183" s="13"/>
      <x:c r="N183" s="13"/>
      <x:c r="O183" s="13"/>
      <x:c r="P183" s="13"/>
      <x:c r="Q183" s="13"/>
    </x:row>
    <x:row r="184">
      <x:c r="A184" s="13"/>
      <x:c r="B184" s="14"/>
      <x:c r="C184" s="13"/>
      <x:c r="D184" s="76" t="str">
        <x:f>IF(C184="","",IFERROR(VLOOKUP(C184,'Lists &amp; COA'!$E$47:$G$145,2,FALSE),"Vendor not found"))</x:f>
      </x:c>
      <x:c r="E184" s="13"/>
      <x:c r="F184" s="13"/>
      <x:c r="G184" s="77"/>
      <x:c r="H184" s="77"/>
      <x:c r="I184" s="78" t="str">
        <x:f>IF(G184="","",N(G184)+N(H184))</x:f>
      </x:c>
      <x:c r="J184" s="13"/>
      <x:c r="K184" s="13"/>
      <x:c r="L184" s="13"/>
      <x:c r="M184" s="13"/>
      <x:c r="N184" s="13"/>
      <x:c r="O184" s="13"/>
      <x:c r="P184" s="13"/>
      <x:c r="Q184" s="13"/>
    </x:row>
    <x:row r="185">
      <x:c r="A185" s="13"/>
      <x:c r="B185" s="14"/>
      <x:c r="C185" s="13"/>
      <x:c r="D185" s="76" t="str">
        <x:f>IF(C185="","",IFERROR(VLOOKUP(C185,'Lists &amp; COA'!$E$47:$G$145,2,FALSE),"Vendor not found"))</x:f>
      </x:c>
      <x:c r="E185" s="13"/>
      <x:c r="F185" s="13"/>
      <x:c r="G185" s="77"/>
      <x:c r="H185" s="77"/>
      <x:c r="I185" s="78" t="str">
        <x:f>IF(G185="","",N(G185)+N(H185))</x:f>
      </x:c>
      <x:c r="J185" s="13"/>
      <x:c r="K185" s="13"/>
      <x:c r="L185" s="13"/>
      <x:c r="M185" s="13"/>
      <x:c r="N185" s="13"/>
      <x:c r="O185" s="13"/>
      <x:c r="P185" s="13"/>
      <x:c r="Q185" s="13"/>
    </x:row>
    <x:row r="186">
      <x:c r="A186" s="13"/>
      <x:c r="B186" s="14"/>
      <x:c r="C186" s="13"/>
      <x:c r="D186" s="76" t="str">
        <x:f>IF(C186="","",IFERROR(VLOOKUP(C186,'Lists &amp; COA'!$E$47:$G$145,2,FALSE),"Vendor not found"))</x:f>
      </x:c>
      <x:c r="E186" s="13"/>
      <x:c r="F186" s="13"/>
      <x:c r="G186" s="77"/>
      <x:c r="H186" s="77"/>
      <x:c r="I186" s="78" t="str">
        <x:f>IF(G186="","",N(G186)+N(H186))</x:f>
      </x:c>
      <x:c r="J186" s="13"/>
      <x:c r="K186" s="13"/>
      <x:c r="L186" s="13"/>
      <x:c r="M186" s="13"/>
      <x:c r="N186" s="13"/>
      <x:c r="O186" s="13"/>
      <x:c r="P186" s="13"/>
      <x:c r="Q186" s="13"/>
    </x:row>
    <x:row r="187">
      <x:c r="A187" s="13"/>
      <x:c r="B187" s="14"/>
      <x:c r="C187" s="13"/>
      <x:c r="D187" s="76" t="str">
        <x:f>IF(C187="","",IFERROR(VLOOKUP(C187,'Lists &amp; COA'!$E$47:$G$145,2,FALSE),"Vendor not found"))</x:f>
      </x:c>
      <x:c r="E187" s="13"/>
      <x:c r="F187" s="13"/>
      <x:c r="G187" s="77"/>
      <x:c r="H187" s="77"/>
      <x:c r="I187" s="78" t="str">
        <x:f>IF(G187="","",N(G187)+N(H187))</x:f>
      </x:c>
      <x:c r="J187" s="13"/>
      <x:c r="K187" s="13"/>
      <x:c r="L187" s="13"/>
      <x:c r="M187" s="13"/>
      <x:c r="N187" s="13"/>
      <x:c r="O187" s="13"/>
      <x:c r="P187" s="13"/>
      <x:c r="Q187" s="13"/>
    </x:row>
    <x:row r="188">
      <x:c r="A188" s="13"/>
      <x:c r="B188" s="14"/>
      <x:c r="C188" s="13"/>
      <x:c r="D188" s="76" t="str">
        <x:f>IF(C188="","",IFERROR(VLOOKUP(C188,'Lists &amp; COA'!$E$47:$G$145,2,FALSE),"Vendor not found"))</x:f>
      </x:c>
      <x:c r="E188" s="13"/>
      <x:c r="F188" s="13"/>
      <x:c r="G188" s="77"/>
      <x:c r="H188" s="77"/>
      <x:c r="I188" s="78" t="str">
        <x:f>IF(G188="","",N(G188)+N(H188))</x:f>
      </x:c>
      <x:c r="J188" s="13"/>
      <x:c r="K188" s="13"/>
      <x:c r="L188" s="13"/>
      <x:c r="M188" s="13"/>
      <x:c r="N188" s="13"/>
      <x:c r="O188" s="13"/>
      <x:c r="P188" s="13"/>
      <x:c r="Q188" s="13"/>
    </x:row>
    <x:row r="189">
      <x:c r="A189" s="13"/>
      <x:c r="B189" s="14"/>
      <x:c r="C189" s="13"/>
      <x:c r="D189" s="76" t="str">
        <x:f>IF(C189="","",IFERROR(VLOOKUP(C189,'Lists &amp; COA'!$E$47:$G$145,2,FALSE),"Vendor not found"))</x:f>
      </x:c>
      <x:c r="E189" s="13"/>
      <x:c r="F189" s="13"/>
      <x:c r="G189" s="77"/>
      <x:c r="H189" s="77"/>
      <x:c r="I189" s="78" t="str">
        <x:f>IF(G189="","",N(G189)+N(H189))</x:f>
      </x:c>
      <x:c r="J189" s="13"/>
      <x:c r="K189" s="13"/>
      <x:c r="L189" s="13"/>
      <x:c r="M189" s="13"/>
      <x:c r="N189" s="13"/>
      <x:c r="O189" s="13"/>
      <x:c r="P189" s="13"/>
      <x:c r="Q189" s="13"/>
    </x:row>
    <x:row r="190">
      <x:c r="A190" s="13"/>
      <x:c r="B190" s="14"/>
      <x:c r="C190" s="13"/>
      <x:c r="D190" s="76" t="str">
        <x:f>IF(C190="","",IFERROR(VLOOKUP(C190,'Lists &amp; COA'!$E$47:$G$145,2,FALSE),"Vendor not found"))</x:f>
      </x:c>
      <x:c r="E190" s="13"/>
      <x:c r="F190" s="13"/>
      <x:c r="G190" s="77"/>
      <x:c r="H190" s="77"/>
      <x:c r="I190" s="78" t="str">
        <x:f>IF(G190="","",N(G190)+N(H190))</x:f>
      </x:c>
      <x:c r="J190" s="13"/>
      <x:c r="K190" s="13"/>
      <x:c r="L190" s="13"/>
      <x:c r="M190" s="13"/>
      <x:c r="N190" s="13"/>
      <x:c r="O190" s="13"/>
      <x:c r="P190" s="13"/>
      <x:c r="Q190" s="13"/>
    </x:row>
    <x:row r="191">
      <x:c r="A191" s="13"/>
      <x:c r="B191" s="14"/>
      <x:c r="C191" s="13"/>
      <x:c r="D191" s="76" t="str">
        <x:f>IF(C191="","",IFERROR(VLOOKUP(C191,'Lists &amp; COA'!$E$47:$G$145,2,FALSE),"Vendor not found"))</x:f>
      </x:c>
      <x:c r="E191" s="13"/>
      <x:c r="F191" s="13"/>
      <x:c r="G191" s="77"/>
      <x:c r="H191" s="77"/>
      <x:c r="I191" s="78" t="str">
        <x:f>IF(G191="","",N(G191)+N(H191))</x:f>
      </x:c>
      <x:c r="J191" s="13"/>
      <x:c r="K191" s="13"/>
      <x:c r="L191" s="13"/>
      <x:c r="M191" s="13"/>
      <x:c r="N191" s="13"/>
      <x:c r="O191" s="13"/>
      <x:c r="P191" s="13"/>
      <x:c r="Q191" s="13"/>
    </x:row>
    <x:row r="192">
      <x:c r="A192" s="13"/>
      <x:c r="B192" s="14"/>
      <x:c r="C192" s="13"/>
      <x:c r="D192" s="76" t="str">
        <x:f>IF(C192="","",IFERROR(VLOOKUP(C192,'Lists &amp; COA'!$E$47:$G$145,2,FALSE),"Vendor not found"))</x:f>
      </x:c>
      <x:c r="E192" s="13"/>
      <x:c r="F192" s="13"/>
      <x:c r="G192" s="77"/>
      <x:c r="H192" s="77"/>
      <x:c r="I192" s="78" t="str">
        <x:f>IF(G192="","",N(G192)+N(H192))</x:f>
      </x:c>
      <x:c r="J192" s="13"/>
      <x:c r="K192" s="13"/>
      <x:c r="L192" s="13"/>
      <x:c r="M192" s="13"/>
      <x:c r="N192" s="13"/>
      <x:c r="O192" s="13"/>
      <x:c r="P192" s="13"/>
      <x:c r="Q192" s="13"/>
    </x:row>
    <x:row r="193">
      <x:c r="A193" s="13"/>
      <x:c r="B193" s="14"/>
      <x:c r="C193" s="13"/>
      <x:c r="D193" s="76" t="str">
        <x:f>IF(C193="","",IFERROR(VLOOKUP(C193,'Lists &amp; COA'!$E$47:$G$145,2,FALSE),"Vendor not found"))</x:f>
      </x:c>
      <x:c r="E193" s="13"/>
      <x:c r="F193" s="13"/>
      <x:c r="G193" s="77"/>
      <x:c r="H193" s="77"/>
      <x:c r="I193" s="78" t="str">
        <x:f>IF(G193="","",N(G193)+N(H193))</x:f>
      </x:c>
      <x:c r="J193" s="13"/>
      <x:c r="K193" s="13"/>
      <x:c r="L193" s="13"/>
      <x:c r="M193" s="13"/>
      <x:c r="N193" s="13"/>
      <x:c r="O193" s="13"/>
      <x:c r="P193" s="13"/>
      <x:c r="Q193" s="13"/>
    </x:row>
    <x:row r="194">
      <x:c r="A194" s="13"/>
      <x:c r="B194" s="14"/>
      <x:c r="C194" s="13"/>
      <x:c r="D194" s="76" t="str">
        <x:f>IF(C194="","",IFERROR(VLOOKUP(C194,'Lists &amp; COA'!$E$47:$G$145,2,FALSE),"Vendor not found"))</x:f>
      </x:c>
      <x:c r="E194" s="13"/>
      <x:c r="F194" s="13"/>
      <x:c r="G194" s="77"/>
      <x:c r="H194" s="77"/>
      <x:c r="I194" s="78" t="str">
        <x:f>IF(G194="","",N(G194)+N(H194))</x:f>
      </x:c>
      <x:c r="J194" s="13"/>
      <x:c r="K194" s="13"/>
      <x:c r="L194" s="13"/>
      <x:c r="M194" s="13"/>
      <x:c r="N194" s="13"/>
      <x:c r="O194" s="13"/>
      <x:c r="P194" s="13"/>
      <x:c r="Q194" s="13"/>
    </x:row>
    <x:row r="195">
      <x:c r="A195" s="13"/>
      <x:c r="B195" s="14"/>
      <x:c r="C195" s="13"/>
      <x:c r="D195" s="76" t="str">
        <x:f>IF(C195="","",IFERROR(VLOOKUP(C195,'Lists &amp; COA'!$E$47:$G$145,2,FALSE),"Vendor not found"))</x:f>
      </x:c>
      <x:c r="E195" s="13"/>
      <x:c r="F195" s="13"/>
      <x:c r="G195" s="77"/>
      <x:c r="H195" s="77"/>
      <x:c r="I195" s="78" t="str">
        <x:f>IF(G195="","",N(G195)+N(H195))</x:f>
      </x:c>
      <x:c r="J195" s="13"/>
      <x:c r="K195" s="13"/>
      <x:c r="L195" s="13"/>
      <x:c r="M195" s="13"/>
      <x:c r="N195" s="13"/>
      <x:c r="O195" s="13"/>
      <x:c r="P195" s="13"/>
      <x:c r="Q195" s="13"/>
    </x:row>
    <x:row r="196">
      <x:c r="A196" s="13"/>
      <x:c r="B196" s="14"/>
      <x:c r="C196" s="13"/>
      <x:c r="D196" s="76" t="str">
        <x:f>IF(C196="","",IFERROR(VLOOKUP(C196,'Lists &amp; COA'!$E$47:$G$145,2,FALSE),"Vendor not found"))</x:f>
      </x:c>
      <x:c r="E196" s="13"/>
      <x:c r="F196" s="13"/>
      <x:c r="G196" s="77"/>
      <x:c r="H196" s="77"/>
      <x:c r="I196" s="78" t="str">
        <x:f>IF(G196="","",N(G196)+N(H196))</x:f>
      </x:c>
      <x:c r="J196" s="13"/>
      <x:c r="K196" s="13"/>
      <x:c r="L196" s="13"/>
      <x:c r="M196" s="13"/>
      <x:c r="N196" s="13"/>
      <x:c r="O196" s="13"/>
      <x:c r="P196" s="13"/>
      <x:c r="Q196" s="13"/>
    </x:row>
    <x:row r="197">
      <x:c r="A197" s="13"/>
      <x:c r="B197" s="14"/>
      <x:c r="C197" s="13"/>
      <x:c r="D197" s="76" t="str">
        <x:f>IF(C197="","",IFERROR(VLOOKUP(C197,'Lists &amp; COA'!$E$47:$G$145,2,FALSE),"Vendor not found"))</x:f>
      </x:c>
      <x:c r="E197" s="13"/>
      <x:c r="F197" s="13"/>
      <x:c r="G197" s="77"/>
      <x:c r="H197" s="77"/>
      <x:c r="I197" s="78" t="str">
        <x:f>IF(G197="","",N(G197)+N(H197))</x:f>
      </x:c>
      <x:c r="J197" s="13"/>
      <x:c r="K197" s="13"/>
      <x:c r="L197" s="13"/>
      <x:c r="M197" s="13"/>
      <x:c r="N197" s="13"/>
      <x:c r="O197" s="13"/>
      <x:c r="P197" s="13"/>
      <x:c r="Q197" s="13"/>
    </x:row>
    <x:row r="198">
      <x:c r="A198" s="13"/>
      <x:c r="B198" s="14"/>
      <x:c r="C198" s="13"/>
      <x:c r="D198" s="76" t="str">
        <x:f>IF(C198="","",IFERROR(VLOOKUP(C198,'Lists &amp; COA'!$E$47:$G$145,2,FALSE),"Vendor not found"))</x:f>
      </x:c>
      <x:c r="E198" s="13"/>
      <x:c r="F198" s="13"/>
      <x:c r="G198" s="77"/>
      <x:c r="H198" s="77"/>
      <x:c r="I198" s="78" t="str">
        <x:f>IF(G198="","",N(G198)+N(H198))</x:f>
      </x:c>
      <x:c r="J198" s="13"/>
      <x:c r="K198" s="13"/>
      <x:c r="L198" s="13"/>
      <x:c r="M198" s="13"/>
      <x:c r="N198" s="13"/>
      <x:c r="O198" s="13"/>
      <x:c r="P198" s="13"/>
      <x:c r="Q198" s="13"/>
    </x:row>
    <x:row r="199">
      <x:c r="A199" s="13"/>
      <x:c r="B199" s="14"/>
      <x:c r="C199" s="13"/>
      <x:c r="D199" s="76" t="str">
        <x:f>IF(C199="","",IFERROR(VLOOKUP(C199,'Lists &amp; COA'!$E$47:$G$145,2,FALSE),"Vendor not found"))</x:f>
      </x:c>
      <x:c r="E199" s="13"/>
      <x:c r="F199" s="13"/>
      <x:c r="G199" s="77"/>
      <x:c r="H199" s="77"/>
      <x:c r="I199" s="78" t="str">
        <x:f>IF(G199="","",N(G199)+N(H199))</x:f>
      </x:c>
      <x:c r="J199" s="13"/>
      <x:c r="K199" s="13"/>
      <x:c r="L199" s="13"/>
      <x:c r="M199" s="13"/>
      <x:c r="N199" s="13"/>
      <x:c r="O199" s="13"/>
      <x:c r="P199" s="13"/>
      <x:c r="Q199" s="13"/>
    </x:row>
    <x:row r="200">
      <x:c r="A200" s="13"/>
      <x:c r="B200" s="14"/>
      <x:c r="C200" s="13"/>
      <x:c r="D200" s="76" t="str">
        <x:f>IF(C200="","",IFERROR(VLOOKUP(C200,'Lists &amp; COA'!$E$47:$G$145,2,FALSE),"Vendor not found"))</x:f>
      </x:c>
      <x:c r="E200" s="13"/>
      <x:c r="F200" s="13"/>
      <x:c r="G200" s="77"/>
      <x:c r="H200" s="77"/>
      <x:c r="I200" s="78" t="str">
        <x:f>IF(G200="","",N(G200)+N(H200))</x:f>
      </x:c>
      <x:c r="J200" s="13"/>
      <x:c r="K200" s="13"/>
      <x:c r="L200" s="13"/>
      <x:c r="M200" s="13"/>
      <x:c r="N200" s="13"/>
      <x:c r="O200" s="13"/>
      <x:c r="P200" s="13"/>
      <x:c r="Q200" s="13"/>
    </x:row>
    <x:row r="201">
      <x:c r="A201" s="13"/>
      <x:c r="B201" s="14"/>
      <x:c r="C201" s="13"/>
      <x:c r="D201" s="76" t="str">
        <x:f>IF(C201="","",IFERROR(VLOOKUP(C201,'Lists &amp; COA'!$E$47:$G$145,2,FALSE),"Vendor not found"))</x:f>
      </x:c>
      <x:c r="E201" s="13"/>
      <x:c r="F201" s="13"/>
      <x:c r="G201" s="77"/>
      <x:c r="H201" s="77"/>
      <x:c r="I201" s="78" t="str">
        <x:f>IF(G201="","",N(G201)+N(H201))</x:f>
      </x:c>
      <x:c r="J201" s="13"/>
      <x:c r="K201" s="13"/>
      <x:c r="L201" s="13"/>
      <x:c r="M201" s="13"/>
      <x:c r="N201" s="13"/>
      <x:c r="O201" s="13"/>
      <x:c r="P201" s="13"/>
      <x:c r="Q201" s="13"/>
    </x:row>
    <x:row r="202">
      <x:c r="A202" s="13"/>
      <x:c r="B202" s="14"/>
      <x:c r="C202" s="13"/>
      <x:c r="D202" s="76" t="str">
        <x:f>IF(C202="","",IFERROR(VLOOKUP(C202,'Lists &amp; COA'!$E$47:$G$145,2,FALSE),"Vendor not found"))</x:f>
      </x:c>
      <x:c r="E202" s="13"/>
      <x:c r="F202" s="13"/>
      <x:c r="G202" s="77"/>
      <x:c r="H202" s="77"/>
      <x:c r="I202" s="78" t="str">
        <x:f>IF(G202="","",N(G202)+N(H202))</x:f>
      </x:c>
      <x:c r="J202" s="13"/>
      <x:c r="K202" s="13"/>
      <x:c r="L202" s="13"/>
      <x:c r="M202" s="13"/>
      <x:c r="N202" s="13"/>
      <x:c r="O202" s="13"/>
      <x:c r="P202" s="13"/>
      <x:c r="Q202" s="13"/>
    </x:row>
    <x:row r="203">
      <x:c r="A203" s="13"/>
      <x:c r="B203" s="14"/>
      <x:c r="C203" s="13"/>
      <x:c r="D203" s="76" t="str">
        <x:f>IF(C203="","",IFERROR(VLOOKUP(C203,'Lists &amp; COA'!$E$47:$G$145,2,FALSE),"Vendor not found"))</x:f>
      </x:c>
      <x:c r="E203" s="13"/>
      <x:c r="F203" s="13"/>
      <x:c r="G203" s="77"/>
      <x:c r="H203" s="77"/>
      <x:c r="I203" s="78" t="str">
        <x:f>IF(G203="","",N(G203)+N(H203))</x:f>
      </x:c>
      <x:c r="J203" s="13"/>
      <x:c r="K203" s="13"/>
      <x:c r="L203" s="13"/>
      <x:c r="M203" s="13"/>
      <x:c r="N203" s="13"/>
      <x:c r="O203" s="13"/>
      <x:c r="P203" s="13"/>
      <x:c r="Q203" s="13"/>
    </x:row>
    <x:row r="204">
      <x:c r="A204" s="13"/>
      <x:c r="B204" s="14"/>
      <x:c r="C204" s="13"/>
      <x:c r="D204" s="76" t="str">
        <x:f>IF(C204="","",IFERROR(VLOOKUP(C204,'Lists &amp; COA'!$E$47:$G$145,2,FALSE),"Vendor not found"))</x:f>
      </x:c>
      <x:c r="E204" s="13"/>
      <x:c r="F204" s="13"/>
      <x:c r="G204" s="77"/>
      <x:c r="H204" s="77"/>
      <x:c r="I204" s="78" t="str">
        <x:f>IF(G204="","",N(G204)+N(H204))</x:f>
      </x:c>
      <x:c r="J204" s="13"/>
      <x:c r="K204" s="13"/>
      <x:c r="L204" s="13"/>
      <x:c r="M204" s="13"/>
      <x:c r="N204" s="13"/>
      <x:c r="O204" s="13"/>
      <x:c r="P204" s="13"/>
      <x:c r="Q204" s="13"/>
    </x:row>
    <x:row r="205">
      <x:c r="A205" s="13"/>
      <x:c r="B205" s="14"/>
      <x:c r="C205" s="13"/>
      <x:c r="D205" s="76" t="str">
        <x:f>IF(C205="","",IFERROR(VLOOKUP(C205,'Lists &amp; COA'!$E$47:$G$145,2,FALSE),"Vendor not found"))</x:f>
      </x:c>
      <x:c r="E205" s="13"/>
      <x:c r="F205" s="13"/>
      <x:c r="G205" s="77"/>
      <x:c r="H205" s="77"/>
      <x:c r="I205" s="78" t="str">
        <x:f>IF(G205="","",N(G205)+N(H205))</x:f>
      </x:c>
      <x:c r="J205" s="13"/>
      <x:c r="K205" s="13"/>
      <x:c r="L205" s="13"/>
      <x:c r="M205" s="13"/>
      <x:c r="N205" s="13"/>
      <x:c r="O205" s="13"/>
      <x:c r="P205" s="13"/>
      <x:c r="Q205" s="13"/>
    </x:row>
    <x:row r="206">
      <x:c r="A206" s="13"/>
      <x:c r="B206" s="14"/>
      <x:c r="C206" s="13"/>
      <x:c r="D206" s="76" t="str">
        <x:f>IF(C206="","",IFERROR(VLOOKUP(C206,'Lists &amp; COA'!$E$47:$G$145,2,FALSE),"Vendor not found"))</x:f>
      </x:c>
      <x:c r="E206" s="13"/>
      <x:c r="F206" s="13"/>
      <x:c r="G206" s="77"/>
      <x:c r="H206" s="77"/>
      <x:c r="I206" s="78" t="str">
        <x:f>IF(G206="","",N(G206)+N(H206))</x:f>
      </x:c>
      <x:c r="J206" s="13"/>
      <x:c r="K206" s="13"/>
      <x:c r="L206" s="13"/>
      <x:c r="M206" s="13"/>
      <x:c r="N206" s="13"/>
      <x:c r="O206" s="13"/>
      <x:c r="P206" s="13"/>
      <x:c r="Q206" s="13"/>
    </x:row>
    <x:row r="207">
      <x:c r="A207" s="13"/>
      <x:c r="B207" s="14"/>
      <x:c r="C207" s="13"/>
      <x:c r="D207" s="76" t="str">
        <x:f>IF(C207="","",IFERROR(VLOOKUP(C207,'Lists &amp; COA'!$E$47:$G$145,2,FALSE),"Vendor not found"))</x:f>
      </x:c>
      <x:c r="E207" s="13"/>
      <x:c r="F207" s="13"/>
      <x:c r="G207" s="77"/>
      <x:c r="H207" s="77"/>
      <x:c r="I207" s="78" t="str">
        <x:f>IF(G207="","",N(G207)+N(H207))</x:f>
      </x:c>
      <x:c r="J207" s="13"/>
      <x:c r="K207" s="13"/>
      <x:c r="L207" s="13"/>
      <x:c r="M207" s="13"/>
      <x:c r="N207" s="13"/>
      <x:c r="O207" s="13"/>
      <x:c r="P207" s="13"/>
      <x:c r="Q207" s="13"/>
    </x:row>
    <x:row r="208">
      <x:c r="A208" s="13"/>
      <x:c r="B208" s="14"/>
      <x:c r="C208" s="13"/>
      <x:c r="D208" s="76" t="str">
        <x:f>IF(C208="","",IFERROR(VLOOKUP(C208,'Lists &amp; COA'!$E$47:$G$145,2,FALSE),"Vendor not found"))</x:f>
      </x:c>
      <x:c r="E208" s="13"/>
      <x:c r="F208" s="13"/>
      <x:c r="G208" s="77"/>
      <x:c r="H208" s="77"/>
      <x:c r="I208" s="78" t="str">
        <x:f>IF(G208="","",N(G208)+N(H208))</x:f>
      </x:c>
      <x:c r="J208" s="13"/>
      <x:c r="K208" s="13"/>
      <x:c r="L208" s="13"/>
      <x:c r="M208" s="13"/>
      <x:c r="N208" s="13"/>
      <x:c r="O208" s="13"/>
      <x:c r="P208" s="13"/>
      <x:c r="Q208" s="13"/>
    </x:row>
    <x:row r="209">
      <x:c r="A209" s="13"/>
      <x:c r="B209" s="14"/>
      <x:c r="C209" s="13"/>
      <x:c r="D209" s="76" t="str">
        <x:f>IF(C209="","",IFERROR(VLOOKUP(C209,'Lists &amp; COA'!$E$47:$G$145,2,FALSE),"Vendor not found"))</x:f>
      </x:c>
      <x:c r="E209" s="13"/>
      <x:c r="F209" s="13"/>
      <x:c r="G209" s="77"/>
      <x:c r="H209" s="77"/>
      <x:c r="I209" s="78" t="str">
        <x:f>IF(G209="","",N(G209)+N(H209))</x:f>
      </x:c>
      <x:c r="J209" s="13"/>
      <x:c r="K209" s="13"/>
      <x:c r="L209" s="13"/>
      <x:c r="M209" s="13"/>
      <x:c r="N209" s="13"/>
      <x:c r="O209" s="13"/>
      <x:c r="P209" s="13"/>
      <x:c r="Q209" s="13"/>
    </x:row>
    <x:row r="210">
      <x:c r="A210" s="13"/>
      <x:c r="B210" s="14"/>
      <x:c r="C210" s="13"/>
      <x:c r="D210" s="76" t="str">
        <x:f>IF(C210="","",IFERROR(VLOOKUP(C210,'Lists &amp; COA'!$E$47:$G$145,2,FALSE),"Vendor not found"))</x:f>
      </x:c>
      <x:c r="E210" s="13"/>
      <x:c r="F210" s="13"/>
      <x:c r="G210" s="77"/>
      <x:c r="H210" s="77"/>
      <x:c r="I210" s="78" t="str">
        <x:f>IF(G210="","",N(G210)+N(H210))</x:f>
      </x:c>
      <x:c r="J210" s="13"/>
      <x:c r="K210" s="13"/>
      <x:c r="L210" s="13"/>
      <x:c r="M210" s="13"/>
      <x:c r="N210" s="13"/>
      <x:c r="O210" s="13"/>
      <x:c r="P210" s="13"/>
      <x:c r="Q210" s="13"/>
    </x:row>
    <x:row r="211">
      <x:c r="A211" s="13"/>
      <x:c r="B211" s="14"/>
      <x:c r="C211" s="13"/>
      <x:c r="D211" s="76" t="str">
        <x:f>IF(C211="","",IFERROR(VLOOKUP(C211,'Lists &amp; COA'!$E$47:$G$145,2,FALSE),"Vendor not found"))</x:f>
      </x:c>
      <x:c r="E211" s="13"/>
      <x:c r="F211" s="13"/>
      <x:c r="G211" s="77"/>
      <x:c r="H211" s="77"/>
      <x:c r="I211" s="78" t="str">
        <x:f>IF(G211="","",N(G211)+N(H211))</x:f>
      </x:c>
      <x:c r="J211" s="13"/>
      <x:c r="K211" s="13"/>
      <x:c r="L211" s="13"/>
      <x:c r="M211" s="13"/>
      <x:c r="N211" s="13"/>
      <x:c r="O211" s="13"/>
      <x:c r="P211" s="13"/>
      <x:c r="Q211" s="13"/>
    </x:row>
    <x:row r="212">
      <x:c r="A212" s="13"/>
      <x:c r="B212" s="14"/>
      <x:c r="C212" s="13"/>
      <x:c r="D212" s="76" t="str">
        <x:f>IF(C212="","",IFERROR(VLOOKUP(C212,'Lists &amp; COA'!$E$47:$G$145,2,FALSE),"Vendor not found"))</x:f>
      </x:c>
      <x:c r="E212" s="13"/>
      <x:c r="F212" s="13"/>
      <x:c r="G212" s="77"/>
      <x:c r="H212" s="77"/>
      <x:c r="I212" s="78" t="str">
        <x:f>IF(G212="","",N(G212)+N(H212))</x:f>
      </x:c>
      <x:c r="J212" s="13"/>
      <x:c r="K212" s="13"/>
      <x:c r="L212" s="13"/>
      <x:c r="M212" s="13"/>
      <x:c r="N212" s="13"/>
      <x:c r="O212" s="13"/>
      <x:c r="P212" s="13"/>
      <x:c r="Q212" s="13"/>
    </x:row>
    <x:row r="213">
      <x:c r="A213" s="13"/>
      <x:c r="B213" s="14"/>
      <x:c r="C213" s="13"/>
      <x:c r="D213" s="76" t="str">
        <x:f>IF(C213="","",IFERROR(VLOOKUP(C213,'Lists &amp; COA'!$E$47:$G$145,2,FALSE),"Vendor not found"))</x:f>
      </x:c>
      <x:c r="E213" s="13"/>
      <x:c r="F213" s="13"/>
      <x:c r="G213" s="77"/>
      <x:c r="H213" s="77"/>
      <x:c r="I213" s="78" t="str">
        <x:f>IF(G213="","",N(G213)+N(H213))</x:f>
      </x:c>
      <x:c r="J213" s="13"/>
      <x:c r="K213" s="13"/>
      <x:c r="L213" s="13"/>
      <x:c r="M213" s="13"/>
      <x:c r="N213" s="13"/>
      <x:c r="O213" s="13"/>
      <x:c r="P213" s="13"/>
      <x:c r="Q213" s="13"/>
    </x:row>
    <x:row r="214">
      <x:c r="A214" s="13"/>
      <x:c r="B214" s="14"/>
      <x:c r="C214" s="13"/>
      <x:c r="D214" s="76" t="str">
        <x:f>IF(C214="","",IFERROR(VLOOKUP(C214,'Lists &amp; COA'!$E$47:$G$145,2,FALSE),"Vendor not found"))</x:f>
      </x:c>
      <x:c r="E214" s="13"/>
      <x:c r="F214" s="13"/>
      <x:c r="G214" s="77"/>
      <x:c r="H214" s="77"/>
      <x:c r="I214" s="78" t="str">
        <x:f>IF(G214="","",N(G214)+N(H214))</x:f>
      </x:c>
      <x:c r="J214" s="13"/>
      <x:c r="K214" s="13"/>
      <x:c r="L214" s="13"/>
      <x:c r="M214" s="13"/>
      <x:c r="N214" s="13"/>
      <x:c r="O214" s="13"/>
      <x:c r="P214" s="13"/>
      <x:c r="Q214" s="13"/>
    </x:row>
    <x:row r="215">
      <x:c r="A215" s="13"/>
      <x:c r="B215" s="14"/>
      <x:c r="C215" s="13"/>
      <x:c r="D215" s="76" t="str">
        <x:f>IF(C215="","",IFERROR(VLOOKUP(C215,'Lists &amp; COA'!$E$47:$G$145,2,FALSE),"Vendor not found"))</x:f>
      </x:c>
      <x:c r="E215" s="13"/>
      <x:c r="F215" s="13"/>
      <x:c r="G215" s="77"/>
      <x:c r="H215" s="77"/>
      <x:c r="I215" s="78" t="str">
        <x:f>IF(G215="","",N(G215)+N(H215))</x:f>
      </x:c>
      <x:c r="J215" s="13"/>
      <x:c r="K215" s="13"/>
      <x:c r="L215" s="13"/>
      <x:c r="M215" s="13"/>
      <x:c r="N215" s="13"/>
      <x:c r="O215" s="13"/>
      <x:c r="P215" s="13"/>
      <x:c r="Q215" s="13"/>
    </x:row>
    <x:row r="216">
      <x:c r="A216" s="13"/>
      <x:c r="B216" s="14"/>
      <x:c r="C216" s="13"/>
      <x:c r="D216" s="76" t="str">
        <x:f>IF(C216="","",IFERROR(VLOOKUP(C216,'Lists &amp; COA'!$E$47:$G$145,2,FALSE),"Vendor not found"))</x:f>
      </x:c>
      <x:c r="E216" s="13"/>
      <x:c r="F216" s="13"/>
      <x:c r="G216" s="77"/>
      <x:c r="H216" s="77"/>
      <x:c r="I216" s="78" t="str">
        <x:f>IF(G216="","",N(G216)+N(H216))</x:f>
      </x:c>
      <x:c r="J216" s="13"/>
      <x:c r="K216" s="13"/>
      <x:c r="L216" s="13"/>
      <x:c r="M216" s="13"/>
      <x:c r="N216" s="13"/>
      <x:c r="O216" s="13"/>
      <x:c r="P216" s="13"/>
      <x:c r="Q216" s="13"/>
    </x:row>
    <x:row r="217">
      <x:c r="A217" s="13"/>
      <x:c r="B217" s="14"/>
      <x:c r="C217" s="13"/>
      <x:c r="D217" s="76" t="str">
        <x:f>IF(C217="","",IFERROR(VLOOKUP(C217,'Lists &amp; COA'!$E$47:$G$145,2,FALSE),"Vendor not found"))</x:f>
      </x:c>
      <x:c r="E217" s="13"/>
      <x:c r="F217" s="13"/>
      <x:c r="G217" s="77"/>
      <x:c r="H217" s="77"/>
      <x:c r="I217" s="78" t="str">
        <x:f>IF(G217="","",N(G217)+N(H217))</x:f>
      </x:c>
      <x:c r="J217" s="13"/>
      <x:c r="K217" s="13"/>
      <x:c r="L217" s="13"/>
      <x:c r="M217" s="13"/>
      <x:c r="N217" s="13"/>
      <x:c r="O217" s="13"/>
      <x:c r="P217" s="13"/>
      <x:c r="Q217" s="13"/>
    </x:row>
    <x:row r="218">
      <x:c r="A218" s="13"/>
      <x:c r="B218" s="14"/>
      <x:c r="C218" s="13"/>
      <x:c r="D218" s="76" t="str">
        <x:f>IF(C218="","",IFERROR(VLOOKUP(C218,'Lists &amp; COA'!$E$47:$G$145,2,FALSE),"Vendor not found"))</x:f>
      </x:c>
      <x:c r="E218" s="13"/>
      <x:c r="F218" s="13"/>
      <x:c r="G218" s="77"/>
      <x:c r="H218" s="77"/>
      <x:c r="I218" s="78" t="str">
        <x:f>IF(G218="","",N(G218)+N(H218))</x:f>
      </x:c>
      <x:c r="J218" s="13"/>
      <x:c r="K218" s="13"/>
      <x:c r="L218" s="13"/>
      <x:c r="M218" s="13"/>
      <x:c r="N218" s="13"/>
      <x:c r="O218" s="13"/>
      <x:c r="P218" s="13"/>
      <x:c r="Q218" s="13"/>
    </x:row>
    <x:row r="219">
      <x:c r="A219" s="13"/>
      <x:c r="B219" s="14"/>
      <x:c r="C219" s="13"/>
      <x:c r="D219" s="76" t="str">
        <x:f>IF(C219="","",IFERROR(VLOOKUP(C219,'Lists &amp; COA'!$E$47:$G$145,2,FALSE),"Vendor not found"))</x:f>
      </x:c>
      <x:c r="E219" s="13"/>
      <x:c r="F219" s="13"/>
      <x:c r="G219" s="77"/>
      <x:c r="H219" s="77"/>
      <x:c r="I219" s="78" t="str">
        <x:f>IF(G219="","",N(G219)+N(H219))</x:f>
      </x:c>
      <x:c r="J219" s="13"/>
      <x:c r="K219" s="13"/>
      <x:c r="L219" s="13"/>
      <x:c r="M219" s="13"/>
      <x:c r="N219" s="13"/>
      <x:c r="O219" s="13"/>
      <x:c r="P219" s="13"/>
      <x:c r="Q219" s="13"/>
    </x:row>
    <x:row r="220">
      <x:c r="A220" s="13"/>
      <x:c r="B220" s="14"/>
      <x:c r="C220" s="13"/>
      <x:c r="D220" s="76" t="str">
        <x:f>IF(C220="","",IFERROR(VLOOKUP(C220,'Lists &amp; COA'!$E$47:$G$145,2,FALSE),"Vendor not found"))</x:f>
      </x:c>
      <x:c r="E220" s="13"/>
      <x:c r="F220" s="13"/>
      <x:c r="G220" s="77"/>
      <x:c r="H220" s="77"/>
      <x:c r="I220" s="78" t="str">
        <x:f>IF(G220="","",N(G220)+N(H220))</x:f>
      </x:c>
      <x:c r="J220" s="13"/>
      <x:c r="K220" s="13"/>
      <x:c r="L220" s="13"/>
      <x:c r="M220" s="13"/>
      <x:c r="N220" s="13"/>
      <x:c r="O220" s="13"/>
      <x:c r="P220" s="13"/>
      <x:c r="Q220" s="13"/>
    </x:row>
    <x:row r="221">
      <x:c r="A221" s="13"/>
      <x:c r="B221" s="14"/>
      <x:c r="C221" s="13"/>
      <x:c r="D221" s="76" t="str">
        <x:f>IF(C221="","",IFERROR(VLOOKUP(C221,'Lists &amp; COA'!$E$47:$G$145,2,FALSE),"Vendor not found"))</x:f>
      </x:c>
      <x:c r="E221" s="13"/>
      <x:c r="F221" s="13"/>
      <x:c r="G221" s="77"/>
      <x:c r="H221" s="77"/>
      <x:c r="I221" s="78" t="str">
        <x:f>IF(G221="","",N(G221)+N(H221))</x:f>
      </x:c>
      <x:c r="J221" s="13"/>
      <x:c r="K221" s="13"/>
      <x:c r="L221" s="13"/>
      <x:c r="M221" s="13"/>
      <x:c r="N221" s="13"/>
      <x:c r="O221" s="13"/>
      <x:c r="P221" s="13"/>
      <x:c r="Q221" s="13"/>
    </x:row>
    <x:row r="222">
      <x:c r="A222" s="13"/>
      <x:c r="B222" s="14"/>
      <x:c r="C222" s="13"/>
      <x:c r="D222" s="76" t="str">
        <x:f>IF(C222="","",IFERROR(VLOOKUP(C222,'Lists &amp; COA'!$E$47:$G$145,2,FALSE),"Vendor not found"))</x:f>
      </x:c>
      <x:c r="E222" s="13"/>
      <x:c r="F222" s="13"/>
      <x:c r="G222" s="77"/>
      <x:c r="H222" s="77"/>
      <x:c r="I222" s="78" t="str">
        <x:f>IF(G222="","",N(G222)+N(H222))</x:f>
      </x:c>
      <x:c r="J222" s="13"/>
      <x:c r="K222" s="13"/>
      <x:c r="L222" s="13"/>
      <x:c r="M222" s="13"/>
      <x:c r="N222" s="13"/>
      <x:c r="O222" s="13"/>
      <x:c r="P222" s="13"/>
      <x:c r="Q222" s="13"/>
    </x:row>
    <x:row r="223">
      <x:c r="A223" s="13"/>
      <x:c r="B223" s="14"/>
      <x:c r="C223" s="13"/>
      <x:c r="D223" s="76" t="str">
        <x:f>IF(C223="","",IFERROR(VLOOKUP(C223,'Lists &amp; COA'!$E$47:$G$145,2,FALSE),"Vendor not found"))</x:f>
      </x:c>
      <x:c r="E223" s="13"/>
      <x:c r="F223" s="13"/>
      <x:c r="G223" s="77"/>
      <x:c r="H223" s="77"/>
      <x:c r="I223" s="78" t="str">
        <x:f>IF(G223="","",N(G223)+N(H223))</x:f>
      </x:c>
      <x:c r="J223" s="13"/>
      <x:c r="K223" s="13"/>
      <x:c r="L223" s="13"/>
      <x:c r="M223" s="13"/>
      <x:c r="N223" s="13"/>
      <x:c r="O223" s="13"/>
      <x:c r="P223" s="13"/>
      <x:c r="Q223" s="13"/>
    </x:row>
    <x:row r="224">
      <x:c r="A224" s="13"/>
      <x:c r="B224" s="14"/>
      <x:c r="C224" s="13"/>
      <x:c r="D224" s="76" t="str">
        <x:f>IF(C224="","",IFERROR(VLOOKUP(C224,'Lists &amp; COA'!$E$47:$G$145,2,FALSE),"Vendor not found"))</x:f>
      </x:c>
      <x:c r="E224" s="13"/>
      <x:c r="F224" s="13"/>
      <x:c r="G224" s="77"/>
      <x:c r="H224" s="77"/>
      <x:c r="I224" s="78" t="str">
        <x:f>IF(G224="","",N(G224)+N(H224))</x:f>
      </x:c>
      <x:c r="J224" s="13"/>
      <x:c r="K224" s="13"/>
      <x:c r="L224" s="13"/>
      <x:c r="M224" s="13"/>
      <x:c r="N224" s="13"/>
      <x:c r="O224" s="13"/>
      <x:c r="P224" s="13"/>
      <x:c r="Q224" s="13"/>
    </x:row>
    <x:row r="225">
      <x:c r="A225" s="13"/>
      <x:c r="B225" s="14"/>
      <x:c r="C225" s="13"/>
      <x:c r="D225" s="76" t="str">
        <x:f>IF(C225="","",IFERROR(VLOOKUP(C225,'Lists &amp; COA'!$E$47:$G$145,2,FALSE),"Vendor not found"))</x:f>
      </x:c>
      <x:c r="E225" s="13"/>
      <x:c r="F225" s="13"/>
      <x:c r="G225" s="77"/>
      <x:c r="H225" s="77"/>
      <x:c r="I225" s="78" t="str">
        <x:f>IF(G225="","",N(G225)+N(H225))</x:f>
      </x:c>
      <x:c r="J225" s="13"/>
      <x:c r="K225" s="13"/>
      <x:c r="L225" s="13"/>
      <x:c r="M225" s="13"/>
      <x:c r="N225" s="13"/>
      <x:c r="O225" s="13"/>
      <x:c r="P225" s="13"/>
      <x:c r="Q225" s="13"/>
    </x:row>
    <x:row r="226">
      <x:c r="A226" s="13"/>
      <x:c r="B226" s="14"/>
      <x:c r="C226" s="13"/>
      <x:c r="D226" s="76" t="str">
        <x:f>IF(C226="","",IFERROR(VLOOKUP(C226,'Lists &amp; COA'!$E$47:$G$145,2,FALSE),"Vendor not found"))</x:f>
      </x:c>
      <x:c r="E226" s="13"/>
      <x:c r="F226" s="13"/>
      <x:c r="G226" s="77"/>
      <x:c r="H226" s="77"/>
      <x:c r="I226" s="78" t="str">
        <x:f>IF(G226="","",N(G226)+N(H226))</x:f>
      </x:c>
      <x:c r="J226" s="13"/>
      <x:c r="K226" s="13"/>
      <x:c r="L226" s="13"/>
      <x:c r="M226" s="13"/>
      <x:c r="N226" s="13"/>
      <x:c r="O226" s="13"/>
      <x:c r="P226" s="13"/>
      <x:c r="Q226" s="13"/>
    </x:row>
    <x:row r="227">
      <x:c r="A227" s="13"/>
      <x:c r="B227" s="14"/>
      <x:c r="C227" s="13"/>
      <x:c r="D227" s="76" t="str">
        <x:f>IF(C227="","",IFERROR(VLOOKUP(C227,'Lists &amp; COA'!$E$47:$G$145,2,FALSE),"Vendor not found"))</x:f>
      </x:c>
      <x:c r="E227" s="13"/>
      <x:c r="F227" s="13"/>
      <x:c r="G227" s="77"/>
      <x:c r="H227" s="77"/>
      <x:c r="I227" s="78" t="str">
        <x:f>IF(G227="","",N(G227)+N(H227))</x:f>
      </x:c>
      <x:c r="J227" s="13"/>
      <x:c r="K227" s="13"/>
      <x:c r="L227" s="13"/>
      <x:c r="M227" s="13"/>
      <x:c r="N227" s="13"/>
      <x:c r="O227" s="13"/>
      <x:c r="P227" s="13"/>
      <x:c r="Q227" s="13"/>
    </x:row>
    <x:row r="228">
      <x:c r="A228" s="13"/>
      <x:c r="B228" s="14"/>
      <x:c r="C228" s="13"/>
      <x:c r="D228" s="76" t="str">
        <x:f>IF(C228="","",IFERROR(VLOOKUP(C228,'Lists &amp; COA'!$E$47:$G$145,2,FALSE),"Vendor not found"))</x:f>
      </x:c>
      <x:c r="E228" s="13"/>
      <x:c r="F228" s="13"/>
      <x:c r="G228" s="77"/>
      <x:c r="H228" s="77"/>
      <x:c r="I228" s="78" t="str">
        <x:f>IF(G228="","",N(G228)+N(H228))</x:f>
      </x:c>
      <x:c r="J228" s="13"/>
      <x:c r="K228" s="13"/>
      <x:c r="L228" s="13"/>
      <x:c r="M228" s="13"/>
      <x:c r="N228" s="13"/>
      <x:c r="O228" s="13"/>
      <x:c r="P228" s="13"/>
      <x:c r="Q228" s="13"/>
    </x:row>
    <x:row r="229">
      <x:c r="A229" s="13"/>
      <x:c r="B229" s="14"/>
      <x:c r="C229" s="13"/>
      <x:c r="D229" s="76" t="str">
        <x:f>IF(C229="","",IFERROR(VLOOKUP(C229,'Lists &amp; COA'!$E$47:$G$145,2,FALSE),"Vendor not found"))</x:f>
      </x:c>
      <x:c r="E229" s="13"/>
      <x:c r="F229" s="13"/>
      <x:c r="G229" s="77"/>
      <x:c r="H229" s="77"/>
      <x:c r="I229" s="78" t="str">
        <x:f>IF(G229="","",N(G229)+N(H229))</x:f>
      </x:c>
      <x:c r="J229" s="13"/>
      <x:c r="K229" s="13"/>
      <x:c r="L229" s="13"/>
      <x:c r="M229" s="13"/>
      <x:c r="N229" s="13"/>
      <x:c r="O229" s="13"/>
      <x:c r="P229" s="13"/>
      <x:c r="Q229" s="13"/>
    </x:row>
    <x:row r="230">
      <x:c r="A230" s="13"/>
      <x:c r="B230" s="14"/>
      <x:c r="C230" s="13"/>
      <x:c r="D230" s="76" t="str">
        <x:f>IF(C230="","",IFERROR(VLOOKUP(C230,'Lists &amp; COA'!$E$47:$G$145,2,FALSE),"Vendor not found"))</x:f>
      </x:c>
      <x:c r="E230" s="13"/>
      <x:c r="F230" s="13"/>
      <x:c r="G230" s="77"/>
      <x:c r="H230" s="77"/>
      <x:c r="I230" s="78" t="str">
        <x:f>IF(G230="","",N(G230)+N(H230))</x:f>
      </x:c>
      <x:c r="J230" s="13"/>
      <x:c r="K230" s="13"/>
      <x:c r="L230" s="13"/>
      <x:c r="M230" s="13"/>
      <x:c r="N230" s="13"/>
      <x:c r="O230" s="13"/>
      <x:c r="P230" s="13"/>
      <x:c r="Q230" s="13"/>
    </x:row>
    <x:row r="231">
      <x:c r="A231" s="13"/>
      <x:c r="B231" s="14"/>
      <x:c r="C231" s="13"/>
      <x:c r="D231" s="76" t="str">
        <x:f>IF(C231="","",IFERROR(VLOOKUP(C231,'Lists &amp; COA'!$E$47:$G$145,2,FALSE),"Vendor not found"))</x:f>
      </x:c>
      <x:c r="E231" s="13"/>
      <x:c r="F231" s="13"/>
      <x:c r="G231" s="77"/>
      <x:c r="H231" s="77"/>
      <x:c r="I231" s="78" t="str">
        <x:f>IF(G231="","",N(G231)+N(H231))</x:f>
      </x:c>
      <x:c r="J231" s="13"/>
      <x:c r="K231" s="13"/>
      <x:c r="L231" s="13"/>
      <x:c r="M231" s="13"/>
      <x:c r="N231" s="13"/>
      <x:c r="O231" s="13"/>
      <x:c r="P231" s="13"/>
      <x:c r="Q231" s="13"/>
    </x:row>
    <x:row r="232">
      <x:c r="A232" s="13"/>
      <x:c r="B232" s="14"/>
      <x:c r="C232" s="13"/>
      <x:c r="D232" s="76" t="str">
        <x:f>IF(C232="","",IFERROR(VLOOKUP(C232,'Lists &amp; COA'!$E$47:$G$145,2,FALSE),"Vendor not found"))</x:f>
      </x:c>
      <x:c r="E232" s="13"/>
      <x:c r="F232" s="13"/>
      <x:c r="G232" s="77"/>
      <x:c r="H232" s="77"/>
      <x:c r="I232" s="78" t="str">
        <x:f>IF(G232="","",N(G232)+N(H232))</x:f>
      </x:c>
      <x:c r="J232" s="13"/>
      <x:c r="K232" s="13"/>
      <x:c r="L232" s="13"/>
      <x:c r="M232" s="13"/>
      <x:c r="N232" s="13"/>
      <x:c r="O232" s="13"/>
      <x:c r="P232" s="13"/>
      <x:c r="Q232" s="13"/>
    </x:row>
    <x:row r="233">
      <x:c r="A233" s="13"/>
      <x:c r="B233" s="14"/>
      <x:c r="C233" s="13"/>
      <x:c r="D233" s="76" t="str">
        <x:f>IF(C233="","",IFERROR(VLOOKUP(C233,'Lists &amp; COA'!$E$47:$G$145,2,FALSE),"Vendor not found"))</x:f>
      </x:c>
      <x:c r="E233" s="13"/>
      <x:c r="F233" s="13"/>
      <x:c r="G233" s="77"/>
      <x:c r="H233" s="77"/>
      <x:c r="I233" s="78" t="str">
        <x:f>IF(G233="","",N(G233)+N(H233))</x:f>
      </x:c>
      <x:c r="J233" s="13"/>
      <x:c r="K233" s="13"/>
      <x:c r="L233" s="13"/>
      <x:c r="M233" s="13"/>
      <x:c r="N233" s="13"/>
      <x:c r="O233" s="13"/>
      <x:c r="P233" s="13"/>
      <x:c r="Q233" s="13"/>
    </x:row>
    <x:row r="234">
      <x:c r="A234" s="13"/>
      <x:c r="B234" s="14"/>
      <x:c r="C234" s="13"/>
      <x:c r="D234" s="76" t="str">
        <x:f>IF(C234="","",IFERROR(VLOOKUP(C234,'Lists &amp; COA'!$E$47:$G$145,2,FALSE),"Vendor not found"))</x:f>
      </x:c>
      <x:c r="E234" s="13"/>
      <x:c r="F234" s="13"/>
      <x:c r="G234" s="77"/>
      <x:c r="H234" s="77"/>
      <x:c r="I234" s="78" t="str">
        <x:f>IF(G234="","",N(G234)+N(H234))</x:f>
      </x:c>
      <x:c r="J234" s="13"/>
      <x:c r="K234" s="13"/>
      <x:c r="L234" s="13"/>
      <x:c r="M234" s="13"/>
      <x:c r="N234" s="13"/>
      <x:c r="O234" s="13"/>
      <x:c r="P234" s="13"/>
      <x:c r="Q234" s="13"/>
    </x:row>
    <x:row r="235">
      <x:c r="A235" s="13"/>
      <x:c r="B235" s="14"/>
      <x:c r="C235" s="13"/>
      <x:c r="D235" s="76" t="str">
        <x:f>IF(C235="","",IFERROR(VLOOKUP(C235,'Lists &amp; COA'!$E$47:$G$145,2,FALSE),"Vendor not found"))</x:f>
      </x:c>
      <x:c r="E235" s="13"/>
      <x:c r="F235" s="13"/>
      <x:c r="G235" s="77"/>
      <x:c r="H235" s="77"/>
      <x:c r="I235" s="78" t="str">
        <x:f>IF(G235="","",N(G235)+N(H235))</x:f>
      </x:c>
      <x:c r="J235" s="13"/>
      <x:c r="K235" s="13"/>
      <x:c r="L235" s="13"/>
      <x:c r="M235" s="13"/>
      <x:c r="N235" s="13"/>
      <x:c r="O235" s="13"/>
      <x:c r="P235" s="13"/>
      <x:c r="Q235" s="13"/>
    </x:row>
    <x:row r="236">
      <x:c r="A236" s="13"/>
      <x:c r="B236" s="14"/>
      <x:c r="C236" s="13"/>
      <x:c r="D236" s="76" t="str">
        <x:f>IF(C236="","",IFERROR(VLOOKUP(C236,'Lists &amp; COA'!$E$47:$G$145,2,FALSE),"Vendor not found"))</x:f>
      </x:c>
      <x:c r="E236" s="13"/>
      <x:c r="F236" s="13"/>
      <x:c r="G236" s="77"/>
      <x:c r="H236" s="77"/>
      <x:c r="I236" s="78" t="str">
        <x:f>IF(G236="","",N(G236)+N(H236))</x:f>
      </x:c>
      <x:c r="J236" s="13"/>
      <x:c r="K236" s="13"/>
      <x:c r="L236" s="13"/>
      <x:c r="M236" s="13"/>
      <x:c r="N236" s="13"/>
      <x:c r="O236" s="13"/>
      <x:c r="P236" s="13"/>
      <x:c r="Q236" s="13"/>
    </x:row>
    <x:row r="237">
      <x:c r="A237" s="13"/>
      <x:c r="B237" s="14"/>
      <x:c r="C237" s="13"/>
      <x:c r="D237" s="76" t="str">
        <x:f>IF(C237="","",IFERROR(VLOOKUP(C237,'Lists &amp; COA'!$E$47:$G$145,2,FALSE),"Vendor not found"))</x:f>
      </x:c>
      <x:c r="E237" s="13"/>
      <x:c r="F237" s="13"/>
      <x:c r="G237" s="77"/>
      <x:c r="H237" s="77"/>
      <x:c r="I237" s="78" t="str">
        <x:f>IF(G237="","",N(G237)+N(H237))</x:f>
      </x:c>
      <x:c r="J237" s="13"/>
      <x:c r="K237" s="13"/>
      <x:c r="L237" s="13"/>
      <x:c r="M237" s="13"/>
      <x:c r="N237" s="13"/>
      <x:c r="O237" s="13"/>
      <x:c r="P237" s="13"/>
      <x:c r="Q237" s="13"/>
    </x:row>
    <x:row r="238">
      <x:c r="A238" s="13"/>
      <x:c r="B238" s="14"/>
      <x:c r="C238" s="13"/>
      <x:c r="D238" s="76" t="str">
        <x:f>IF(C238="","",IFERROR(VLOOKUP(C238,'Lists &amp; COA'!$E$47:$G$145,2,FALSE),"Vendor not found"))</x:f>
      </x:c>
      <x:c r="E238" s="13"/>
      <x:c r="F238" s="13"/>
      <x:c r="G238" s="77"/>
      <x:c r="H238" s="77"/>
      <x:c r="I238" s="78" t="str">
        <x:f>IF(G238="","",N(G238)+N(H238))</x:f>
      </x:c>
      <x:c r="J238" s="13"/>
      <x:c r="K238" s="13"/>
      <x:c r="L238" s="13"/>
      <x:c r="M238" s="13"/>
      <x:c r="N238" s="13"/>
      <x:c r="O238" s="13"/>
      <x:c r="P238" s="13"/>
      <x:c r="Q238" s="13"/>
    </x:row>
    <x:row r="239">
      <x:c r="A239" s="13"/>
      <x:c r="B239" s="14"/>
      <x:c r="C239" s="13"/>
      <x:c r="D239" s="76" t="str">
        <x:f>IF(C239="","",IFERROR(VLOOKUP(C239,'Lists &amp; COA'!$E$47:$G$145,2,FALSE),"Vendor not found"))</x:f>
      </x:c>
      <x:c r="E239" s="13"/>
      <x:c r="F239" s="13"/>
      <x:c r="G239" s="77"/>
      <x:c r="H239" s="77"/>
      <x:c r="I239" s="78" t="str">
        <x:f>IF(G239="","",N(G239)+N(H239))</x:f>
      </x:c>
      <x:c r="J239" s="13"/>
      <x:c r="K239" s="13"/>
      <x:c r="L239" s="13"/>
      <x:c r="M239" s="13"/>
      <x:c r="N239" s="13"/>
      <x:c r="O239" s="13"/>
      <x:c r="P239" s="13"/>
      <x:c r="Q239" s="13"/>
    </x:row>
    <x:row r="240">
      <x:c r="A240" s="13"/>
      <x:c r="B240" s="14"/>
      <x:c r="C240" s="13"/>
      <x:c r="D240" s="76" t="str">
        <x:f>IF(C240="","",IFERROR(VLOOKUP(C240,'Lists &amp; COA'!$E$47:$G$145,2,FALSE),"Vendor not found"))</x:f>
      </x:c>
      <x:c r="E240" s="13"/>
      <x:c r="F240" s="13"/>
      <x:c r="G240" s="77"/>
      <x:c r="H240" s="77"/>
      <x:c r="I240" s="78" t="str">
        <x:f>IF(G240="","",N(G240)+N(H240))</x:f>
      </x:c>
      <x:c r="J240" s="13"/>
      <x:c r="K240" s="13"/>
      <x:c r="L240" s="13"/>
      <x:c r="M240" s="13"/>
      <x:c r="N240" s="13"/>
      <x:c r="O240" s="13"/>
      <x:c r="P240" s="13"/>
      <x:c r="Q240" s="13"/>
    </x:row>
    <x:row r="241">
      <x:c r="A241" s="13"/>
      <x:c r="B241" s="14"/>
      <x:c r="C241" s="13"/>
      <x:c r="D241" s="76" t="str">
        <x:f>IF(C241="","",IFERROR(VLOOKUP(C241,'Lists &amp; COA'!$E$47:$G$145,2,FALSE),"Vendor not found"))</x:f>
      </x:c>
      <x:c r="E241" s="13"/>
      <x:c r="F241" s="13"/>
      <x:c r="G241" s="77"/>
      <x:c r="H241" s="77"/>
      <x:c r="I241" s="78" t="str">
        <x:f>IF(G241="","",N(G241)+N(H241))</x:f>
      </x:c>
      <x:c r="J241" s="13"/>
      <x:c r="K241" s="13"/>
      <x:c r="L241" s="13"/>
      <x:c r="M241" s="13"/>
      <x:c r="N241" s="13"/>
      <x:c r="O241" s="13"/>
      <x:c r="P241" s="13"/>
      <x:c r="Q241" s="13"/>
    </x:row>
    <x:row r="242">
      <x:c r="A242" s="13"/>
      <x:c r="B242" s="14"/>
      <x:c r="C242" s="13"/>
      <x:c r="D242" s="76" t="str">
        <x:f>IF(C242="","",IFERROR(VLOOKUP(C242,'Lists &amp; COA'!$E$47:$G$145,2,FALSE),"Vendor not found"))</x:f>
      </x:c>
      <x:c r="E242" s="13"/>
      <x:c r="F242" s="13"/>
      <x:c r="G242" s="77"/>
      <x:c r="H242" s="77"/>
      <x:c r="I242" s="78" t="str">
        <x:f>IF(G242="","",N(G242)+N(H242))</x:f>
      </x:c>
      <x:c r="J242" s="13"/>
      <x:c r="K242" s="13"/>
      <x:c r="L242" s="13"/>
      <x:c r="M242" s="13"/>
      <x:c r="N242" s="13"/>
      <x:c r="O242" s="13"/>
      <x:c r="P242" s="13"/>
      <x:c r="Q242" s="13"/>
    </x:row>
    <x:row r="243">
      <x:c r="A243" s="13"/>
      <x:c r="B243" s="14"/>
      <x:c r="C243" s="13"/>
      <x:c r="D243" s="76" t="str">
        <x:f>IF(C243="","",IFERROR(VLOOKUP(C243,'Lists &amp; COA'!$E$47:$G$145,2,FALSE),"Vendor not found"))</x:f>
      </x:c>
      <x:c r="E243" s="13"/>
      <x:c r="F243" s="13"/>
      <x:c r="G243" s="77"/>
      <x:c r="H243" s="77"/>
      <x:c r="I243" s="78" t="str">
        <x:f>IF(G243="","",N(G243)+N(H243))</x:f>
      </x:c>
      <x:c r="J243" s="13"/>
      <x:c r="K243" s="13"/>
      <x:c r="L243" s="13"/>
      <x:c r="M243" s="13"/>
      <x:c r="N243" s="13"/>
      <x:c r="O243" s="13"/>
      <x:c r="P243" s="13"/>
      <x:c r="Q243" s="13"/>
    </x:row>
    <x:row r="244">
      <x:c r="A244" s="13"/>
      <x:c r="B244" s="14"/>
      <x:c r="C244" s="13"/>
      <x:c r="D244" s="76" t="str">
        <x:f>IF(C244="","",IFERROR(VLOOKUP(C244,'Lists &amp; COA'!$E$47:$G$145,2,FALSE),"Vendor not found"))</x:f>
      </x:c>
      <x:c r="E244" s="13"/>
      <x:c r="F244" s="13"/>
      <x:c r="G244" s="77"/>
      <x:c r="H244" s="77"/>
      <x:c r="I244" s="78" t="str">
        <x:f>IF(G244="","",N(G244)+N(H244))</x:f>
      </x:c>
      <x:c r="J244" s="13"/>
      <x:c r="K244" s="13"/>
      <x:c r="L244" s="13"/>
      <x:c r="M244" s="13"/>
      <x:c r="N244" s="13"/>
      <x:c r="O244" s="13"/>
      <x:c r="P244" s="13"/>
      <x:c r="Q244" s="13"/>
    </x:row>
    <x:row r="245">
      <x:c r="A245" s="13"/>
      <x:c r="B245" s="14"/>
      <x:c r="C245" s="13"/>
      <x:c r="D245" s="76" t="str">
        <x:f>IF(C245="","",IFERROR(VLOOKUP(C245,'Lists &amp; COA'!$E$47:$G$145,2,FALSE),"Vendor not found"))</x:f>
      </x:c>
      <x:c r="E245" s="13"/>
      <x:c r="F245" s="13"/>
      <x:c r="G245" s="77"/>
      <x:c r="H245" s="77"/>
      <x:c r="I245" s="78" t="str">
        <x:f>IF(G245="","",N(G245)+N(H245))</x:f>
      </x:c>
      <x:c r="J245" s="13"/>
      <x:c r="K245" s="13"/>
      <x:c r="L245" s="13"/>
      <x:c r="M245" s="13"/>
      <x:c r="N245" s="13"/>
      <x:c r="O245" s="13"/>
      <x:c r="P245" s="13"/>
      <x:c r="Q245" s="13"/>
    </x:row>
    <x:row r="246">
      <x:c r="A246" s="13"/>
      <x:c r="B246" s="14"/>
      <x:c r="C246" s="13"/>
      <x:c r="D246" s="76" t="str">
        <x:f>IF(C246="","",IFERROR(VLOOKUP(C246,'Lists &amp; COA'!$E$47:$G$145,2,FALSE),"Vendor not found"))</x:f>
      </x:c>
      <x:c r="E246" s="13"/>
      <x:c r="F246" s="13"/>
      <x:c r="G246" s="77"/>
      <x:c r="H246" s="77"/>
      <x:c r="I246" s="78" t="str">
        <x:f>IF(G246="","",N(G246)+N(H246))</x:f>
      </x:c>
      <x:c r="J246" s="13"/>
      <x:c r="K246" s="13"/>
      <x:c r="L246" s="13"/>
      <x:c r="M246" s="13"/>
      <x:c r="N246" s="13"/>
      <x:c r="O246" s="13"/>
      <x:c r="P246" s="13"/>
      <x:c r="Q246" s="13"/>
    </x:row>
    <x:row r="247">
      <x:c r="A247" s="13"/>
      <x:c r="B247" s="14"/>
      <x:c r="C247" s="13"/>
      <x:c r="D247" s="76" t="str">
        <x:f>IF(C247="","",IFERROR(VLOOKUP(C247,'Lists &amp; COA'!$E$47:$G$145,2,FALSE),"Vendor not found"))</x:f>
      </x:c>
      <x:c r="E247" s="13"/>
      <x:c r="F247" s="13"/>
      <x:c r="G247" s="77"/>
      <x:c r="H247" s="77"/>
      <x:c r="I247" s="78" t="str">
        <x:f>IF(G247="","",N(G247)+N(H247))</x:f>
      </x:c>
      <x:c r="J247" s="13"/>
      <x:c r="K247" s="13"/>
      <x:c r="L247" s="13"/>
      <x:c r="M247" s="13"/>
      <x:c r="N247" s="13"/>
      <x:c r="O247" s="13"/>
      <x:c r="P247" s="13"/>
      <x:c r="Q247" s="13"/>
    </x:row>
    <x:row r="248">
      <x:c r="A248" s="13"/>
      <x:c r="B248" s="14"/>
      <x:c r="C248" s="13"/>
      <x:c r="D248" s="76" t="str">
        <x:f>IF(C248="","",IFERROR(VLOOKUP(C248,'Lists &amp; COA'!$E$47:$G$145,2,FALSE),"Vendor not found"))</x:f>
      </x:c>
      <x:c r="E248" s="13"/>
      <x:c r="F248" s="13"/>
      <x:c r="G248" s="77"/>
      <x:c r="H248" s="77"/>
      <x:c r="I248" s="78" t="str">
        <x:f>IF(G248="","",N(G248)+N(H248))</x:f>
      </x:c>
      <x:c r="J248" s="13"/>
      <x:c r="K248" s="13"/>
      <x:c r="L248" s="13"/>
      <x:c r="M248" s="13"/>
      <x:c r="N248" s="13"/>
      <x:c r="O248" s="13"/>
      <x:c r="P248" s="13"/>
      <x:c r="Q248" s="13"/>
    </x:row>
    <x:row r="249">
      <x:c r="A249" s="13"/>
      <x:c r="B249" s="14"/>
      <x:c r="C249" s="13"/>
      <x:c r="D249" s="76" t="str">
        <x:f>IF(C249="","",IFERROR(VLOOKUP(C249,'Lists &amp; COA'!$E$47:$G$145,2,FALSE),"Vendor not found"))</x:f>
      </x:c>
      <x:c r="E249" s="13"/>
      <x:c r="F249" s="13"/>
      <x:c r="G249" s="77"/>
      <x:c r="H249" s="77"/>
      <x:c r="I249" s="78" t="str">
        <x:f>IF(G249="","",N(G249)+N(H249))</x:f>
      </x:c>
      <x:c r="J249" s="13"/>
      <x:c r="K249" s="13"/>
      <x:c r="L249" s="13"/>
      <x:c r="M249" s="13"/>
      <x:c r="N249" s="13"/>
      <x:c r="O249" s="13"/>
      <x:c r="P249" s="13"/>
      <x:c r="Q249" s="13"/>
    </x:row>
    <x:row r="250">
      <x:c r="A250" s="13"/>
      <x:c r="B250" s="14"/>
      <x:c r="C250" s="13"/>
      <x:c r="D250" s="76" t="str">
        <x:f>IF(C250="","",IFERROR(VLOOKUP(C250,'Lists &amp; COA'!$E$47:$G$145,2,FALSE),"Vendor not found"))</x:f>
      </x:c>
      <x:c r="E250" s="13"/>
      <x:c r="F250" s="13"/>
      <x:c r="G250" s="77"/>
      <x:c r="H250" s="77"/>
      <x:c r="I250" s="78" t="str">
        <x:f>IF(G250="","",N(G250)+N(H250))</x:f>
      </x:c>
      <x:c r="J250" s="13"/>
      <x:c r="K250" s="13"/>
      <x:c r="L250" s="13"/>
      <x:c r="M250" s="13"/>
      <x:c r="N250" s="13"/>
      <x:c r="O250" s="13"/>
      <x:c r="P250" s="13"/>
      <x:c r="Q250" s="13"/>
    </x:row>
    <x:row r="251">
      <x:c r="A251" s="13"/>
      <x:c r="B251" s="14"/>
      <x:c r="C251" s="13"/>
      <x:c r="D251" s="76" t="str">
        <x:f>IF(C251="","",IFERROR(VLOOKUP(C251,'Lists &amp; COA'!$E$47:$G$145,2,FALSE),"Vendor not found"))</x:f>
      </x:c>
      <x:c r="E251" s="13"/>
      <x:c r="F251" s="13"/>
      <x:c r="G251" s="77"/>
      <x:c r="H251" s="77"/>
      <x:c r="I251" s="78" t="str">
        <x:f>IF(G251="","",N(G251)+N(H251))</x:f>
      </x:c>
      <x:c r="J251" s="13"/>
      <x:c r="K251" s="13"/>
      <x:c r="L251" s="13"/>
      <x:c r="M251" s="13"/>
      <x:c r="N251" s="13"/>
      <x:c r="O251" s="13"/>
      <x:c r="P251" s="13"/>
      <x:c r="Q251" s="13"/>
    </x:row>
    <x:row r="252">
      <x:c r="A252" s="13"/>
      <x:c r="B252" s="14"/>
      <x:c r="C252" s="13"/>
      <x:c r="D252" s="76" t="str">
        <x:f>IF(C252="","",IFERROR(VLOOKUP(C252,'Lists &amp; COA'!$E$47:$G$145,2,FALSE),"Vendor not found"))</x:f>
      </x:c>
      <x:c r="E252" s="13"/>
      <x:c r="F252" s="13"/>
      <x:c r="G252" s="77"/>
      <x:c r="H252" s="77"/>
      <x:c r="I252" s="78" t="str">
        <x:f>IF(G252="","",N(G252)+N(H252))</x:f>
      </x:c>
      <x:c r="J252" s="13"/>
      <x:c r="K252" s="13"/>
      <x:c r="L252" s="13"/>
      <x:c r="M252" s="13"/>
      <x:c r="N252" s="13"/>
      <x:c r="O252" s="13"/>
      <x:c r="P252" s="13"/>
      <x:c r="Q252" s="13"/>
    </x:row>
    <x:row r="253">
      <x:c r="A253" s="13"/>
      <x:c r="B253" s="14"/>
      <x:c r="C253" s="13"/>
      <x:c r="D253" s="76" t="str">
        <x:f>IF(C253="","",IFERROR(VLOOKUP(C253,'Lists &amp; COA'!$E$47:$G$145,2,FALSE),"Vendor not found"))</x:f>
      </x:c>
      <x:c r="E253" s="13"/>
      <x:c r="F253" s="13"/>
      <x:c r="G253" s="77"/>
      <x:c r="H253" s="77"/>
      <x:c r="I253" s="78" t="str">
        <x:f>IF(G253="","",N(G253)+N(H253))</x:f>
      </x:c>
      <x:c r="J253" s="13"/>
      <x:c r="K253" s="13"/>
      <x:c r="L253" s="13"/>
      <x:c r="M253" s="13"/>
      <x:c r="N253" s="13"/>
      <x:c r="O253" s="13"/>
      <x:c r="P253" s="13"/>
      <x:c r="Q253" s="13"/>
    </x:row>
    <x:row r="254">
      <x:c r="A254" s="13"/>
      <x:c r="B254" s="14"/>
      <x:c r="C254" s="13"/>
      <x:c r="D254" s="76" t="str">
        <x:f>IF(C254="","",IFERROR(VLOOKUP(C254,'Lists &amp; COA'!$E$47:$G$145,2,FALSE),"Vendor not found"))</x:f>
      </x:c>
      <x:c r="E254" s="13"/>
      <x:c r="F254" s="13"/>
      <x:c r="G254" s="77"/>
      <x:c r="H254" s="77"/>
      <x:c r="I254" s="78" t="str">
        <x:f>IF(G254="","",N(G254)+N(H254))</x:f>
      </x:c>
      <x:c r="J254" s="13"/>
      <x:c r="K254" s="13"/>
      <x:c r="L254" s="13"/>
      <x:c r="M254" s="13"/>
      <x:c r="N254" s="13"/>
      <x:c r="O254" s="13"/>
      <x:c r="P254" s="13"/>
      <x:c r="Q254" s="13"/>
    </x:row>
    <x:row r="255">
      <x:c r="A255" s="13"/>
      <x:c r="B255" s="14"/>
      <x:c r="C255" s="13"/>
      <x:c r="D255" s="76" t="str">
        <x:f>IF(C255="","",IFERROR(VLOOKUP(C255,'Lists &amp; COA'!$E$47:$G$145,2,FALSE),"Vendor not found"))</x:f>
      </x:c>
      <x:c r="E255" s="13"/>
      <x:c r="F255" s="13"/>
      <x:c r="G255" s="77"/>
      <x:c r="H255" s="77"/>
      <x:c r="I255" s="78" t="str">
        <x:f>IF(G255="","",N(G255)+N(H255))</x:f>
      </x:c>
      <x:c r="J255" s="13"/>
      <x:c r="K255" s="13"/>
      <x:c r="L255" s="13"/>
      <x:c r="M255" s="13"/>
      <x:c r="N255" s="13"/>
      <x:c r="O255" s="13"/>
      <x:c r="P255" s="13"/>
      <x:c r="Q255" s="13"/>
    </x:row>
    <x:row r="256">
      <x:c r="A256" s="13"/>
      <x:c r="B256" s="14"/>
      <x:c r="C256" s="13"/>
      <x:c r="D256" s="76" t="str">
        <x:f>IF(C256="","",IFERROR(VLOOKUP(C256,'Lists &amp; COA'!$E$47:$G$145,2,FALSE),"Vendor not found"))</x:f>
      </x:c>
      <x:c r="E256" s="13"/>
      <x:c r="F256" s="13"/>
      <x:c r="G256" s="77"/>
      <x:c r="H256" s="77"/>
      <x:c r="I256" s="78" t="str">
        <x:f>IF(G256="","",N(G256)+N(H256))</x:f>
      </x:c>
      <x:c r="J256" s="13"/>
      <x:c r="K256" s="13"/>
      <x:c r="L256" s="13"/>
      <x:c r="M256" s="13"/>
      <x:c r="N256" s="13"/>
      <x:c r="O256" s="13"/>
      <x:c r="P256" s="13"/>
      <x:c r="Q256" s="13"/>
    </x:row>
    <x:row r="257">
      <x:c r="A257" s="13"/>
      <x:c r="B257" s="14"/>
      <x:c r="C257" s="13"/>
      <x:c r="D257" s="76" t="str">
        <x:f>IF(C257="","",IFERROR(VLOOKUP(C257,'Lists &amp; COA'!$E$47:$G$145,2,FALSE),"Vendor not found"))</x:f>
      </x:c>
      <x:c r="E257" s="13"/>
      <x:c r="F257" s="13"/>
      <x:c r="G257" s="77"/>
      <x:c r="H257" s="77"/>
      <x:c r="I257" s="78" t="str">
        <x:f>IF(G257="","",N(G257)+N(H257))</x:f>
      </x:c>
      <x:c r="J257" s="13"/>
      <x:c r="K257" s="13"/>
      <x:c r="L257" s="13"/>
      <x:c r="M257" s="13"/>
      <x:c r="N257" s="13"/>
      <x:c r="O257" s="13"/>
      <x:c r="P257" s="13"/>
      <x:c r="Q257" s="13"/>
    </x:row>
    <x:row r="258">
      <x:c r="A258" s="13"/>
      <x:c r="B258" s="14"/>
      <x:c r="C258" s="13"/>
      <x:c r="D258" s="76" t="str">
        <x:f>IF(C258="","",IFERROR(VLOOKUP(C258,'Lists &amp; COA'!$E$47:$G$145,2,FALSE),"Vendor not found"))</x:f>
      </x:c>
      <x:c r="E258" s="13"/>
      <x:c r="F258" s="13"/>
      <x:c r="G258" s="77"/>
      <x:c r="H258" s="77"/>
      <x:c r="I258" s="78" t="str">
        <x:f>IF(G258="","",N(G258)+N(H258))</x:f>
      </x:c>
      <x:c r="J258" s="13"/>
      <x:c r="K258" s="13"/>
      <x:c r="L258" s="13"/>
      <x:c r="M258" s="13"/>
      <x:c r="N258" s="13"/>
      <x:c r="O258" s="13"/>
      <x:c r="P258" s="13"/>
      <x:c r="Q258" s="13"/>
    </x:row>
    <x:row r="259">
      <x:c r="A259" s="13"/>
      <x:c r="B259" s="14"/>
      <x:c r="C259" s="13"/>
      <x:c r="D259" s="76" t="str">
        <x:f>IF(C259="","",IFERROR(VLOOKUP(C259,'Lists &amp; COA'!$E$47:$G$145,2,FALSE),"Vendor not found"))</x:f>
      </x:c>
      <x:c r="E259" s="13"/>
      <x:c r="F259" s="13"/>
      <x:c r="G259" s="77"/>
      <x:c r="H259" s="77"/>
      <x:c r="I259" s="78" t="str">
        <x:f>IF(G259="","",N(G259)+N(H259))</x:f>
      </x:c>
      <x:c r="J259" s="13"/>
      <x:c r="K259" s="13"/>
      <x:c r="L259" s="13"/>
      <x:c r="M259" s="13"/>
      <x:c r="N259" s="13"/>
      <x:c r="O259" s="13"/>
      <x:c r="P259" s="13"/>
      <x:c r="Q259" s="13"/>
    </x:row>
    <x:row r="260">
      <x:c r="A260" s="13"/>
      <x:c r="B260" s="14"/>
      <x:c r="C260" s="13"/>
      <x:c r="D260" s="76" t="str">
        <x:f>IF(C260="","",IFERROR(VLOOKUP(C260,'Lists &amp; COA'!$E$47:$G$145,2,FALSE),"Vendor not found"))</x:f>
      </x:c>
      <x:c r="E260" s="13"/>
      <x:c r="F260" s="13"/>
      <x:c r="G260" s="77"/>
      <x:c r="H260" s="77"/>
      <x:c r="I260" s="78" t="str">
        <x:f>IF(G260="","",N(G260)+N(H260))</x:f>
      </x:c>
      <x:c r="J260" s="13"/>
      <x:c r="K260" s="13"/>
      <x:c r="L260" s="13"/>
      <x:c r="M260" s="13"/>
      <x:c r="N260" s="13"/>
      <x:c r="O260" s="13"/>
      <x:c r="P260" s="13"/>
      <x:c r="Q260" s="13"/>
    </x:row>
    <x:row r="261">
      <x:c r="A261" s="13"/>
      <x:c r="B261" s="14"/>
      <x:c r="C261" s="13"/>
      <x:c r="D261" s="76" t="str">
        <x:f>IF(C261="","",IFERROR(VLOOKUP(C261,'Lists &amp; COA'!$E$47:$G$145,2,FALSE),"Vendor not found"))</x:f>
      </x:c>
      <x:c r="E261" s="13"/>
      <x:c r="F261" s="13"/>
      <x:c r="G261" s="77"/>
      <x:c r="H261" s="77"/>
      <x:c r="I261" s="78" t="str">
        <x:f>IF(G261="","",N(G261)+N(H261))</x:f>
      </x:c>
      <x:c r="J261" s="13"/>
      <x:c r="K261" s="13"/>
      <x:c r="L261" s="13"/>
      <x:c r="M261" s="13"/>
      <x:c r="N261" s="13"/>
      <x:c r="O261" s="13"/>
      <x:c r="P261" s="13"/>
      <x:c r="Q261" s="13"/>
    </x:row>
    <x:row r="262">
      <x:c r="A262" s="13"/>
      <x:c r="B262" s="14"/>
      <x:c r="C262" s="13"/>
      <x:c r="D262" s="76" t="str">
        <x:f>IF(C262="","",IFERROR(VLOOKUP(C262,'Lists &amp; COA'!$E$47:$G$145,2,FALSE),"Vendor not found"))</x:f>
      </x:c>
      <x:c r="E262" s="13"/>
      <x:c r="F262" s="13"/>
      <x:c r="G262" s="77"/>
      <x:c r="H262" s="77"/>
      <x:c r="I262" s="78" t="str">
        <x:f>IF(G262="","",N(G262)+N(H262))</x:f>
      </x:c>
      <x:c r="J262" s="13"/>
      <x:c r="K262" s="13"/>
      <x:c r="L262" s="13"/>
      <x:c r="M262" s="13"/>
      <x:c r="N262" s="13"/>
      <x:c r="O262" s="13"/>
      <x:c r="P262" s="13"/>
      <x:c r="Q262" s="13"/>
    </x:row>
    <x:row r="263">
      <x:c r="A263" s="13"/>
      <x:c r="B263" s="14"/>
      <x:c r="C263" s="13"/>
      <x:c r="D263" s="76" t="str">
        <x:f>IF(C263="","",IFERROR(VLOOKUP(C263,'Lists &amp; COA'!$E$47:$G$145,2,FALSE),"Vendor not found"))</x:f>
      </x:c>
      <x:c r="E263" s="13"/>
      <x:c r="F263" s="13"/>
      <x:c r="G263" s="77"/>
      <x:c r="H263" s="77"/>
      <x:c r="I263" s="78" t="str">
        <x:f>IF(G263="","",N(G263)+N(H263))</x:f>
      </x:c>
      <x:c r="J263" s="13"/>
      <x:c r="K263" s="13"/>
      <x:c r="L263" s="13"/>
      <x:c r="M263" s="13"/>
      <x:c r="N263" s="13"/>
      <x:c r="O263" s="13"/>
      <x:c r="P263" s="13"/>
      <x:c r="Q263" s="13"/>
    </x:row>
    <x:row r="264">
      <x:c r="A264" s="13"/>
      <x:c r="B264" s="14"/>
      <x:c r="C264" s="13"/>
      <x:c r="D264" s="76" t="str">
        <x:f>IF(C264="","",IFERROR(VLOOKUP(C264,'Lists &amp; COA'!$E$47:$G$145,2,FALSE),"Vendor not found"))</x:f>
      </x:c>
      <x:c r="E264" s="13"/>
      <x:c r="F264" s="13"/>
      <x:c r="G264" s="77"/>
      <x:c r="H264" s="77"/>
      <x:c r="I264" s="78" t="str">
        <x:f>IF(G264="","",N(G264)+N(H264))</x:f>
      </x:c>
      <x:c r="J264" s="13"/>
      <x:c r="K264" s="13"/>
      <x:c r="L264" s="13"/>
      <x:c r="M264" s="13"/>
      <x:c r="N264" s="13"/>
      <x:c r="O264" s="13"/>
      <x:c r="P264" s="13"/>
      <x:c r="Q264" s="13"/>
    </x:row>
    <x:row r="265">
      <x:c r="A265" s="13"/>
      <x:c r="B265" s="14"/>
      <x:c r="C265" s="13"/>
      <x:c r="D265" s="76" t="str">
        <x:f>IF(C265="","",IFERROR(VLOOKUP(C265,'Lists &amp; COA'!$E$47:$G$145,2,FALSE),"Vendor not found"))</x:f>
      </x:c>
      <x:c r="E265" s="13"/>
      <x:c r="F265" s="13"/>
      <x:c r="G265" s="77"/>
      <x:c r="H265" s="77"/>
      <x:c r="I265" s="78" t="str">
        <x:f>IF(G265="","",N(G265)+N(H265))</x:f>
      </x:c>
      <x:c r="J265" s="13"/>
      <x:c r="K265" s="13"/>
      <x:c r="L265" s="13"/>
      <x:c r="M265" s="13"/>
      <x:c r="N265" s="13"/>
      <x:c r="O265" s="13"/>
      <x:c r="P265" s="13"/>
      <x:c r="Q265" s="13"/>
    </x:row>
    <x:row r="266">
      <x:c r="A266" s="13"/>
      <x:c r="B266" s="14"/>
      <x:c r="C266" s="13"/>
      <x:c r="D266" s="76" t="str">
        <x:f>IF(C266="","",IFERROR(VLOOKUP(C266,'Lists &amp; COA'!$E$47:$G$145,2,FALSE),"Vendor not found"))</x:f>
      </x:c>
      <x:c r="E266" s="13"/>
      <x:c r="F266" s="13"/>
      <x:c r="G266" s="77"/>
      <x:c r="H266" s="77"/>
      <x:c r="I266" s="78" t="str">
        <x:f>IF(G266="","",N(G266)+N(H266))</x:f>
      </x:c>
      <x:c r="J266" s="13"/>
      <x:c r="K266" s="13"/>
      <x:c r="L266" s="13"/>
      <x:c r="M266" s="13"/>
      <x:c r="N266" s="13"/>
      <x:c r="O266" s="13"/>
      <x:c r="P266" s="13"/>
      <x:c r="Q266" s="13"/>
    </x:row>
    <x:row r="267">
      <x:c r="A267" s="13"/>
      <x:c r="B267" s="14"/>
      <x:c r="C267" s="13"/>
      <x:c r="D267" s="76" t="str">
        <x:f>IF(C267="","",IFERROR(VLOOKUP(C267,'Lists &amp; COA'!$E$47:$G$145,2,FALSE),"Vendor not found"))</x:f>
      </x:c>
      <x:c r="E267" s="13"/>
      <x:c r="F267" s="13"/>
      <x:c r="G267" s="77"/>
      <x:c r="H267" s="77"/>
      <x:c r="I267" s="78" t="str">
        <x:f>IF(G267="","",N(G267)+N(H267))</x:f>
      </x:c>
      <x:c r="J267" s="13"/>
      <x:c r="K267" s="13"/>
      <x:c r="L267" s="13"/>
      <x:c r="M267" s="13"/>
      <x:c r="N267" s="13"/>
      <x:c r="O267" s="13"/>
      <x:c r="P267" s="13"/>
      <x:c r="Q267" s="13"/>
    </x:row>
    <x:row r="268">
      <x:c r="A268" s="13"/>
      <x:c r="B268" s="14"/>
      <x:c r="C268" s="13"/>
      <x:c r="D268" s="76" t="str">
        <x:f>IF(C268="","",IFERROR(VLOOKUP(C268,'Lists &amp; COA'!$E$47:$G$145,2,FALSE),"Vendor not found"))</x:f>
      </x:c>
      <x:c r="E268" s="13"/>
      <x:c r="F268" s="13"/>
      <x:c r="G268" s="77"/>
      <x:c r="H268" s="77"/>
      <x:c r="I268" s="78" t="str">
        <x:f>IF(G268="","",N(G268)+N(H268))</x:f>
      </x:c>
      <x:c r="J268" s="13"/>
      <x:c r="K268" s="13"/>
      <x:c r="L268" s="13"/>
      <x:c r="M268" s="13"/>
      <x:c r="N268" s="13"/>
      <x:c r="O268" s="13"/>
      <x:c r="P268" s="13"/>
      <x:c r="Q268" s="13"/>
    </x:row>
    <x:row r="269">
      <x:c r="A269" s="13"/>
      <x:c r="B269" s="14"/>
      <x:c r="C269" s="13"/>
      <x:c r="D269" s="76" t="str">
        <x:f>IF(C269="","",IFERROR(VLOOKUP(C269,'Lists &amp; COA'!$E$47:$G$145,2,FALSE),"Vendor not found"))</x:f>
      </x:c>
      <x:c r="E269" s="13"/>
      <x:c r="F269" s="13"/>
      <x:c r="G269" s="77"/>
      <x:c r="H269" s="77"/>
      <x:c r="I269" s="78" t="str">
        <x:f>IF(G269="","",N(G269)+N(H269))</x:f>
      </x:c>
      <x:c r="J269" s="13"/>
      <x:c r="K269" s="13"/>
      <x:c r="L269" s="13"/>
      <x:c r="M269" s="13"/>
      <x:c r="N269" s="13"/>
      <x:c r="O269" s="13"/>
      <x:c r="P269" s="13"/>
      <x:c r="Q269" s="13"/>
    </x:row>
    <x:row r="270">
      <x:c r="A270" s="13"/>
      <x:c r="B270" s="14"/>
      <x:c r="C270" s="13"/>
      <x:c r="D270" s="76" t="str">
        <x:f>IF(C270="","",IFERROR(VLOOKUP(C270,'Lists &amp; COA'!$E$47:$G$145,2,FALSE),"Vendor not found"))</x:f>
      </x:c>
      <x:c r="E270" s="13"/>
      <x:c r="F270" s="13"/>
      <x:c r="G270" s="77"/>
      <x:c r="H270" s="77"/>
      <x:c r="I270" s="78" t="str">
        <x:f>IF(G270="","",N(G270)+N(H270))</x:f>
      </x:c>
      <x:c r="J270" s="13"/>
      <x:c r="K270" s="13"/>
      <x:c r="L270" s="13"/>
      <x:c r="M270" s="13"/>
      <x:c r="N270" s="13"/>
      <x:c r="O270" s="13"/>
      <x:c r="P270" s="13"/>
      <x:c r="Q270" s="13"/>
    </x:row>
    <x:row r="271">
      <x:c r="A271" s="13"/>
      <x:c r="B271" s="14"/>
      <x:c r="C271" s="13"/>
      <x:c r="D271" s="76" t="str">
        <x:f>IF(C271="","",IFERROR(VLOOKUP(C271,'Lists &amp; COA'!$E$47:$G$145,2,FALSE),"Vendor not found"))</x:f>
      </x:c>
      <x:c r="E271" s="13"/>
      <x:c r="F271" s="13"/>
      <x:c r="G271" s="77"/>
      <x:c r="H271" s="77"/>
      <x:c r="I271" s="78" t="str">
        <x:f>IF(G271="","",N(G271)+N(H271))</x:f>
      </x:c>
      <x:c r="J271" s="13"/>
      <x:c r="K271" s="13"/>
      <x:c r="L271" s="13"/>
      <x:c r="M271" s="13"/>
      <x:c r="N271" s="13"/>
      <x:c r="O271" s="13"/>
      <x:c r="P271" s="13"/>
      <x:c r="Q271" s="13"/>
    </x:row>
    <x:row r="272">
      <x:c r="A272" s="13"/>
      <x:c r="B272" s="14"/>
      <x:c r="C272" s="13"/>
      <x:c r="D272" s="76" t="str">
        <x:f>IF(C272="","",IFERROR(VLOOKUP(C272,'Lists &amp; COA'!$E$47:$G$145,2,FALSE),"Vendor not found"))</x:f>
      </x:c>
      <x:c r="E272" s="13"/>
      <x:c r="F272" s="13"/>
      <x:c r="G272" s="77"/>
      <x:c r="H272" s="77"/>
      <x:c r="I272" s="78" t="str">
        <x:f>IF(G272="","",N(G272)+N(H272))</x:f>
      </x:c>
      <x:c r="J272" s="13"/>
      <x:c r="K272" s="13"/>
      <x:c r="L272" s="13"/>
      <x:c r="M272" s="13"/>
      <x:c r="N272" s="13"/>
      <x:c r="O272" s="13"/>
      <x:c r="P272" s="13"/>
      <x:c r="Q272" s="13"/>
    </x:row>
    <x:row r="273">
      <x:c r="A273" s="13"/>
      <x:c r="B273" s="14"/>
      <x:c r="C273" s="13"/>
      <x:c r="D273" s="76" t="str">
        <x:f>IF(C273="","",IFERROR(VLOOKUP(C273,'Lists &amp; COA'!$E$47:$G$145,2,FALSE),"Vendor not found"))</x:f>
      </x:c>
      <x:c r="E273" s="13"/>
      <x:c r="F273" s="13"/>
      <x:c r="G273" s="77"/>
      <x:c r="H273" s="77"/>
      <x:c r="I273" s="78" t="str">
        <x:f>IF(G273="","",N(G273)+N(H273))</x:f>
      </x:c>
      <x:c r="J273" s="13"/>
      <x:c r="K273" s="13"/>
      <x:c r="L273" s="13"/>
      <x:c r="M273" s="13"/>
      <x:c r="N273" s="13"/>
      <x:c r="O273" s="13"/>
      <x:c r="P273" s="13"/>
      <x:c r="Q273" s="13"/>
    </x:row>
    <x:row r="274">
      <x:c r="A274" s="13"/>
      <x:c r="B274" s="14"/>
      <x:c r="C274" s="13"/>
      <x:c r="D274" s="76" t="str">
        <x:f>IF(C274="","",IFERROR(VLOOKUP(C274,'Lists &amp; COA'!$E$47:$G$145,2,FALSE),"Vendor not found"))</x:f>
      </x:c>
      <x:c r="E274" s="13"/>
      <x:c r="F274" s="13"/>
      <x:c r="G274" s="77"/>
      <x:c r="H274" s="77"/>
      <x:c r="I274" s="78" t="str">
        <x:f>IF(G274="","",N(G274)+N(H274))</x:f>
      </x:c>
      <x:c r="J274" s="13"/>
      <x:c r="K274" s="13"/>
      <x:c r="L274" s="13"/>
      <x:c r="M274" s="13"/>
      <x:c r="N274" s="13"/>
      <x:c r="O274" s="13"/>
      <x:c r="P274" s="13"/>
      <x:c r="Q274" s="13"/>
    </x:row>
    <x:row r="275">
      <x:c r="A275" s="13"/>
      <x:c r="B275" s="14"/>
      <x:c r="C275" s="13"/>
      <x:c r="D275" s="76" t="str">
        <x:f>IF(C275="","",IFERROR(VLOOKUP(C275,'Lists &amp; COA'!$E$47:$G$145,2,FALSE),"Vendor not found"))</x:f>
      </x:c>
      <x:c r="E275" s="13"/>
      <x:c r="F275" s="13"/>
      <x:c r="G275" s="77"/>
      <x:c r="H275" s="77"/>
      <x:c r="I275" s="78" t="str">
        <x:f>IF(G275="","",N(G275)+N(H275))</x:f>
      </x:c>
      <x:c r="J275" s="13"/>
      <x:c r="K275" s="13"/>
      <x:c r="L275" s="13"/>
      <x:c r="M275" s="13"/>
      <x:c r="N275" s="13"/>
      <x:c r="O275" s="13"/>
      <x:c r="P275" s="13"/>
      <x:c r="Q275" s="13"/>
    </x:row>
    <x:row r="276">
      <x:c r="A276" s="13"/>
      <x:c r="B276" s="14"/>
      <x:c r="C276" s="13"/>
      <x:c r="D276" s="76" t="str">
        <x:f>IF(C276="","",IFERROR(VLOOKUP(C276,'Lists &amp; COA'!$E$47:$G$145,2,FALSE),"Vendor not found"))</x:f>
      </x:c>
      <x:c r="E276" s="13"/>
      <x:c r="F276" s="13"/>
      <x:c r="G276" s="77"/>
      <x:c r="H276" s="77"/>
      <x:c r="I276" s="78" t="str">
        <x:f>IF(G276="","",N(G276)+N(H276))</x:f>
      </x:c>
      <x:c r="J276" s="13"/>
      <x:c r="K276" s="13"/>
      <x:c r="L276" s="13"/>
      <x:c r="M276" s="13"/>
      <x:c r="N276" s="13"/>
      <x:c r="O276" s="13"/>
      <x:c r="P276" s="13"/>
      <x:c r="Q276" s="13"/>
    </x:row>
    <x:row r="277">
      <x:c r="A277" s="13"/>
      <x:c r="B277" s="14"/>
      <x:c r="C277" s="13"/>
      <x:c r="D277" s="76" t="str">
        <x:f>IF(C277="","",IFERROR(VLOOKUP(C277,'Lists &amp; COA'!$E$47:$G$145,2,FALSE),"Vendor not found"))</x:f>
      </x:c>
      <x:c r="E277" s="13"/>
      <x:c r="F277" s="13"/>
      <x:c r="G277" s="77"/>
      <x:c r="H277" s="77"/>
      <x:c r="I277" s="78" t="str">
        <x:f>IF(G277="","",N(G277)+N(H277))</x:f>
      </x:c>
      <x:c r="J277" s="13"/>
      <x:c r="K277" s="13"/>
      <x:c r="L277" s="13"/>
      <x:c r="M277" s="13"/>
      <x:c r="N277" s="13"/>
      <x:c r="O277" s="13"/>
      <x:c r="P277" s="13"/>
      <x:c r="Q277" s="13"/>
    </x:row>
    <x:row r="278">
      <x:c r="A278" s="13"/>
      <x:c r="B278" s="14"/>
      <x:c r="C278" s="13"/>
      <x:c r="D278" s="76" t="str">
        <x:f>IF(C278="","",IFERROR(VLOOKUP(C278,'Lists &amp; COA'!$E$47:$G$145,2,FALSE),"Vendor not found"))</x:f>
      </x:c>
      <x:c r="E278" s="13"/>
      <x:c r="F278" s="13"/>
      <x:c r="G278" s="77"/>
      <x:c r="H278" s="77"/>
      <x:c r="I278" s="78" t="str">
        <x:f>IF(G278="","",N(G278)+N(H278))</x:f>
      </x:c>
      <x:c r="J278" s="13"/>
      <x:c r="K278" s="13"/>
      <x:c r="L278" s="13"/>
      <x:c r="M278" s="13"/>
      <x:c r="N278" s="13"/>
      <x:c r="O278" s="13"/>
      <x:c r="P278" s="13"/>
      <x:c r="Q278" s="13"/>
    </x:row>
    <x:row r="279">
      <x:c r="A279" s="13"/>
      <x:c r="B279" s="14"/>
      <x:c r="C279" s="13"/>
      <x:c r="D279" s="76" t="str">
        <x:f>IF(C279="","",IFERROR(VLOOKUP(C279,'Lists &amp; COA'!$E$47:$G$145,2,FALSE),"Vendor not found"))</x:f>
      </x:c>
      <x:c r="E279" s="13"/>
      <x:c r="F279" s="13"/>
      <x:c r="G279" s="77"/>
      <x:c r="H279" s="77"/>
      <x:c r="I279" s="78" t="str">
        <x:f>IF(G279="","",N(G279)+N(H279))</x:f>
      </x:c>
      <x:c r="J279" s="13"/>
      <x:c r="K279" s="13"/>
      <x:c r="L279" s="13"/>
      <x:c r="M279" s="13"/>
      <x:c r="N279" s="13"/>
      <x:c r="O279" s="13"/>
      <x:c r="P279" s="13"/>
      <x:c r="Q279" s="13"/>
    </x:row>
    <x:row r="280">
      <x:c r="A280" s="13"/>
      <x:c r="B280" s="14"/>
      <x:c r="C280" s="13"/>
      <x:c r="D280" s="76" t="str">
        <x:f>IF(C280="","",IFERROR(VLOOKUP(C280,'Lists &amp; COA'!$E$47:$G$145,2,FALSE),"Vendor not found"))</x:f>
      </x:c>
      <x:c r="E280" s="13"/>
      <x:c r="F280" s="13"/>
      <x:c r="G280" s="77"/>
      <x:c r="H280" s="77"/>
      <x:c r="I280" s="78" t="str">
        <x:f>IF(G280="","",N(G280)+N(H280))</x:f>
      </x:c>
      <x:c r="J280" s="13"/>
      <x:c r="K280" s="13"/>
      <x:c r="L280" s="13"/>
      <x:c r="M280" s="13"/>
      <x:c r="N280" s="13"/>
      <x:c r="O280" s="13"/>
      <x:c r="P280" s="13"/>
      <x:c r="Q280" s="13"/>
    </x:row>
    <x:row r="281">
      <x:c r="A281" s="13"/>
      <x:c r="B281" s="14"/>
      <x:c r="C281" s="13"/>
      <x:c r="D281" s="76" t="str">
        <x:f>IF(C281="","",IFERROR(VLOOKUP(C281,'Lists &amp; COA'!$E$47:$G$145,2,FALSE),"Vendor not found"))</x:f>
      </x:c>
      <x:c r="E281" s="13"/>
      <x:c r="F281" s="13"/>
      <x:c r="G281" s="77"/>
      <x:c r="H281" s="77"/>
      <x:c r="I281" s="78" t="str">
        <x:f>IF(G281="","",N(G281)+N(H281))</x:f>
      </x:c>
      <x:c r="J281" s="13"/>
      <x:c r="K281" s="13"/>
      <x:c r="L281" s="13"/>
      <x:c r="M281" s="13"/>
      <x:c r="N281" s="13"/>
      <x:c r="O281" s="13"/>
      <x:c r="P281" s="13"/>
      <x:c r="Q281" s="13"/>
    </x:row>
    <x:row r="282">
      <x:c r="A282" s="13"/>
      <x:c r="B282" s="14"/>
      <x:c r="C282" s="13"/>
      <x:c r="D282" s="76" t="str">
        <x:f>IF(C282="","",IFERROR(VLOOKUP(C282,'Lists &amp; COA'!$E$47:$G$145,2,FALSE),"Vendor not found"))</x:f>
      </x:c>
      <x:c r="E282" s="13"/>
      <x:c r="F282" s="13"/>
      <x:c r="G282" s="77"/>
      <x:c r="H282" s="77"/>
      <x:c r="I282" s="78" t="str">
        <x:f>IF(G282="","",N(G282)+N(H282))</x:f>
      </x:c>
      <x:c r="J282" s="13"/>
      <x:c r="K282" s="13"/>
      <x:c r="L282" s="13"/>
      <x:c r="M282" s="13"/>
      <x:c r="N282" s="13"/>
      <x:c r="O282" s="13"/>
      <x:c r="P282" s="13"/>
      <x:c r="Q282" s="13"/>
    </x:row>
    <x:row r="283">
      <x:c r="A283" s="13"/>
      <x:c r="B283" s="14"/>
      <x:c r="C283" s="13"/>
      <x:c r="D283" s="76" t="str">
        <x:f>IF(C283="","",IFERROR(VLOOKUP(C283,'Lists &amp; COA'!$E$47:$G$145,2,FALSE),"Vendor not found"))</x:f>
      </x:c>
      <x:c r="E283" s="13"/>
      <x:c r="F283" s="13"/>
      <x:c r="G283" s="77"/>
      <x:c r="H283" s="77"/>
      <x:c r="I283" s="78" t="str">
        <x:f>IF(G283="","",N(G283)+N(H283))</x:f>
      </x:c>
      <x:c r="J283" s="13"/>
      <x:c r="K283" s="13"/>
      <x:c r="L283" s="13"/>
      <x:c r="M283" s="13"/>
      <x:c r="N283" s="13"/>
      <x:c r="O283" s="13"/>
      <x:c r="P283" s="13"/>
      <x:c r="Q283" s="13"/>
    </x:row>
    <x:row r="284">
      <x:c r="A284" s="13"/>
      <x:c r="B284" s="14"/>
      <x:c r="C284" s="13"/>
      <x:c r="D284" s="76" t="str">
        <x:f>IF(C284="","",IFERROR(VLOOKUP(C284,'Lists &amp; COA'!$E$47:$G$145,2,FALSE),"Vendor not found"))</x:f>
      </x:c>
      <x:c r="E284" s="13"/>
      <x:c r="F284" s="13"/>
      <x:c r="G284" s="77"/>
      <x:c r="H284" s="77"/>
      <x:c r="I284" s="78" t="str">
        <x:f>IF(G284="","",N(G284)+N(H284))</x:f>
      </x:c>
      <x:c r="J284" s="13"/>
      <x:c r="K284" s="13"/>
      <x:c r="L284" s="13"/>
      <x:c r="M284" s="13"/>
      <x:c r="N284" s="13"/>
      <x:c r="O284" s="13"/>
      <x:c r="P284" s="13"/>
      <x:c r="Q284" s="13"/>
    </x:row>
    <x:row r="285">
      <x:c r="A285" s="13"/>
      <x:c r="B285" s="14"/>
      <x:c r="C285" s="13"/>
      <x:c r="D285" s="76" t="str">
        <x:f>IF(C285="","",IFERROR(VLOOKUP(C285,'Lists &amp; COA'!$E$47:$G$145,2,FALSE),"Vendor not found"))</x:f>
      </x:c>
      <x:c r="E285" s="13"/>
      <x:c r="F285" s="13"/>
      <x:c r="G285" s="77"/>
      <x:c r="H285" s="77"/>
      <x:c r="I285" s="78" t="str">
        <x:f>IF(G285="","",N(G285)+N(H285))</x:f>
      </x:c>
      <x:c r="J285" s="13"/>
      <x:c r="K285" s="13"/>
      <x:c r="L285" s="13"/>
      <x:c r="M285" s="13"/>
      <x:c r="N285" s="13"/>
      <x:c r="O285" s="13"/>
      <x:c r="P285" s="13"/>
      <x:c r="Q285" s="13"/>
    </x:row>
    <x:row r="286">
      <x:c r="A286" s="13"/>
      <x:c r="B286" s="14"/>
      <x:c r="C286" s="13"/>
      <x:c r="D286" s="76" t="str">
        <x:f>IF(C286="","",IFERROR(VLOOKUP(C286,'Lists &amp; COA'!$E$47:$G$145,2,FALSE),"Vendor not found"))</x:f>
      </x:c>
      <x:c r="E286" s="13"/>
      <x:c r="F286" s="13"/>
      <x:c r="G286" s="77"/>
      <x:c r="H286" s="77"/>
      <x:c r="I286" s="78" t="str">
        <x:f>IF(G286="","",N(G286)+N(H286))</x:f>
      </x:c>
      <x:c r="J286" s="13"/>
      <x:c r="K286" s="13"/>
      <x:c r="L286" s="13"/>
      <x:c r="M286" s="13"/>
      <x:c r="N286" s="13"/>
      <x:c r="O286" s="13"/>
      <x:c r="P286" s="13"/>
      <x:c r="Q286" s="13"/>
    </x:row>
    <x:row r="287">
      <x:c r="A287" s="13"/>
      <x:c r="B287" s="14"/>
      <x:c r="C287" s="13"/>
      <x:c r="D287" s="76" t="str">
        <x:f>IF(C287="","",IFERROR(VLOOKUP(C287,'Lists &amp; COA'!$E$47:$G$145,2,FALSE),"Vendor not found"))</x:f>
      </x:c>
      <x:c r="E287" s="13"/>
      <x:c r="F287" s="13"/>
      <x:c r="G287" s="77"/>
      <x:c r="H287" s="77"/>
      <x:c r="I287" s="78" t="str">
        <x:f>IF(G287="","",N(G287)+N(H287))</x:f>
      </x:c>
      <x:c r="J287" s="13"/>
      <x:c r="K287" s="13"/>
      <x:c r="L287" s="13"/>
      <x:c r="M287" s="13"/>
      <x:c r="N287" s="13"/>
      <x:c r="O287" s="13"/>
      <x:c r="P287" s="13"/>
      <x:c r="Q287" s="13"/>
    </x:row>
    <x:row r="288">
      <x:c r="A288" s="13"/>
      <x:c r="B288" s="14"/>
      <x:c r="C288" s="13"/>
      <x:c r="D288" s="76" t="str">
        <x:f>IF(C288="","",IFERROR(VLOOKUP(C288,'Lists &amp; COA'!$E$47:$G$145,2,FALSE),"Vendor not found"))</x:f>
      </x:c>
      <x:c r="E288" s="13"/>
      <x:c r="F288" s="13"/>
      <x:c r="G288" s="77"/>
      <x:c r="H288" s="77"/>
      <x:c r="I288" s="78" t="str">
        <x:f>IF(G288="","",N(G288)+N(H288))</x:f>
      </x:c>
      <x:c r="J288" s="13"/>
      <x:c r="K288" s="13"/>
      <x:c r="L288" s="13"/>
      <x:c r="M288" s="13"/>
      <x:c r="N288" s="13"/>
      <x:c r="O288" s="13"/>
      <x:c r="P288" s="13"/>
      <x:c r="Q288" s="13"/>
    </x:row>
    <x:row r="289">
      <x:c r="A289" s="13"/>
      <x:c r="B289" s="14"/>
      <x:c r="C289" s="13"/>
      <x:c r="D289" s="76" t="str">
        <x:f>IF(C289="","",IFERROR(VLOOKUP(C289,'Lists &amp; COA'!$E$47:$G$145,2,FALSE),"Vendor not found"))</x:f>
      </x:c>
      <x:c r="E289" s="13"/>
      <x:c r="F289" s="13"/>
      <x:c r="G289" s="77"/>
      <x:c r="H289" s="77"/>
      <x:c r="I289" s="78" t="str">
        <x:f>IF(G289="","",N(G289)+N(H289))</x:f>
      </x:c>
      <x:c r="J289" s="13"/>
      <x:c r="K289" s="13"/>
      <x:c r="L289" s="13"/>
      <x:c r="M289" s="13"/>
      <x:c r="N289" s="13"/>
      <x:c r="O289" s="13"/>
      <x:c r="P289" s="13"/>
      <x:c r="Q289" s="13"/>
    </x:row>
    <x:row r="290">
      <x:c r="A290" s="13"/>
      <x:c r="B290" s="14"/>
      <x:c r="C290" s="13"/>
      <x:c r="D290" s="76" t="str">
        <x:f>IF(C290="","",IFERROR(VLOOKUP(C290,'Lists &amp; COA'!$E$47:$G$145,2,FALSE),"Vendor not found"))</x:f>
      </x:c>
      <x:c r="E290" s="13"/>
      <x:c r="F290" s="13"/>
      <x:c r="G290" s="77"/>
      <x:c r="H290" s="77"/>
      <x:c r="I290" s="78" t="str">
        <x:f>IF(G290="","",N(G290)+N(H290))</x:f>
      </x:c>
      <x:c r="J290" s="13"/>
      <x:c r="K290" s="13"/>
      <x:c r="L290" s="13"/>
      <x:c r="M290" s="13"/>
      <x:c r="N290" s="13"/>
      <x:c r="O290" s="13"/>
      <x:c r="P290" s="13"/>
      <x:c r="Q290" s="13"/>
    </x:row>
    <x:row r="291">
      <x:c r="A291" s="13"/>
      <x:c r="B291" s="14"/>
      <x:c r="C291" s="13"/>
      <x:c r="D291" s="76" t="str">
        <x:f>IF(C291="","",IFERROR(VLOOKUP(C291,'Lists &amp; COA'!$E$47:$G$145,2,FALSE),"Vendor not found"))</x:f>
      </x:c>
      <x:c r="E291" s="13"/>
      <x:c r="F291" s="13"/>
      <x:c r="G291" s="77"/>
      <x:c r="H291" s="77"/>
      <x:c r="I291" s="78" t="str">
        <x:f>IF(G291="","",N(G291)+N(H291))</x:f>
      </x:c>
      <x:c r="J291" s="13"/>
      <x:c r="K291" s="13"/>
      <x:c r="L291" s="13"/>
      <x:c r="M291" s="13"/>
      <x:c r="N291" s="13"/>
      <x:c r="O291" s="13"/>
      <x:c r="P291" s="13"/>
      <x:c r="Q291" s="13"/>
    </x:row>
    <x:row r="292">
      <x:c r="A292" s="13"/>
      <x:c r="B292" s="14"/>
      <x:c r="C292" s="13"/>
      <x:c r="D292" s="76" t="str">
        <x:f>IF(C292="","",IFERROR(VLOOKUP(C292,'Lists &amp; COA'!$E$47:$G$145,2,FALSE),"Vendor not found"))</x:f>
      </x:c>
      <x:c r="E292" s="13"/>
      <x:c r="F292" s="13"/>
      <x:c r="G292" s="77"/>
      <x:c r="H292" s="77"/>
      <x:c r="I292" s="78" t="str">
        <x:f>IF(G292="","",N(G292)+N(H292))</x:f>
      </x:c>
      <x:c r="J292" s="13"/>
      <x:c r="K292" s="13"/>
      <x:c r="L292" s="13"/>
      <x:c r="M292" s="13"/>
      <x:c r="N292" s="13"/>
      <x:c r="O292" s="13"/>
      <x:c r="P292" s="13"/>
      <x:c r="Q292" s="13"/>
    </x:row>
    <x:row r="293">
      <x:c r="A293" s="13"/>
      <x:c r="B293" s="14"/>
      <x:c r="C293" s="13"/>
      <x:c r="D293" s="76" t="str">
        <x:f>IF(C293="","",IFERROR(VLOOKUP(C293,'Lists &amp; COA'!$E$47:$G$145,2,FALSE),"Vendor not found"))</x:f>
      </x:c>
      <x:c r="E293" s="13"/>
      <x:c r="F293" s="13"/>
      <x:c r="G293" s="77"/>
      <x:c r="H293" s="77"/>
      <x:c r="I293" s="78" t="str">
        <x:f>IF(G293="","",N(G293)+N(H293))</x:f>
      </x:c>
      <x:c r="J293" s="13"/>
      <x:c r="K293" s="13"/>
      <x:c r="L293" s="13"/>
      <x:c r="M293" s="13"/>
      <x:c r="N293" s="13"/>
      <x:c r="O293" s="13"/>
      <x:c r="P293" s="13"/>
      <x:c r="Q293" s="13"/>
    </x:row>
    <x:row r="294">
      <x:c r="A294" s="13"/>
      <x:c r="B294" s="14"/>
      <x:c r="C294" s="13"/>
      <x:c r="D294" s="76" t="str">
        <x:f>IF(C294="","",IFERROR(VLOOKUP(C294,'Lists &amp; COA'!$E$47:$G$145,2,FALSE),"Vendor not found"))</x:f>
      </x:c>
      <x:c r="E294" s="13"/>
      <x:c r="F294" s="13"/>
      <x:c r="G294" s="77"/>
      <x:c r="H294" s="77"/>
      <x:c r="I294" s="78" t="str">
        <x:f>IF(G294="","",N(G294)+N(H294))</x:f>
      </x:c>
      <x:c r="J294" s="13"/>
      <x:c r="K294" s="13"/>
      <x:c r="L294" s="13"/>
      <x:c r="M294" s="13"/>
      <x:c r="N294" s="13"/>
      <x:c r="O294" s="13"/>
      <x:c r="P294" s="13"/>
      <x:c r="Q294" s="13"/>
    </x:row>
    <x:row r="295">
      <x:c r="A295" s="13"/>
      <x:c r="B295" s="14"/>
      <x:c r="C295" s="13"/>
      <x:c r="D295" s="76" t="str">
        <x:f>IF(C295="","",IFERROR(VLOOKUP(C295,'Lists &amp; COA'!$E$47:$G$145,2,FALSE),"Vendor not found"))</x:f>
      </x:c>
      <x:c r="E295" s="13"/>
      <x:c r="F295" s="13"/>
      <x:c r="G295" s="77"/>
      <x:c r="H295" s="77"/>
      <x:c r="I295" s="78" t="str">
        <x:f>IF(G295="","",N(G295)+N(H295))</x:f>
      </x:c>
      <x:c r="J295" s="13"/>
      <x:c r="K295" s="13"/>
      <x:c r="L295" s="13"/>
      <x:c r="M295" s="13"/>
      <x:c r="N295" s="13"/>
      <x:c r="O295" s="13"/>
      <x:c r="P295" s="13"/>
      <x:c r="Q295" s="13"/>
    </x:row>
    <x:row r="296">
      <x:c r="A296" s="13"/>
      <x:c r="B296" s="14"/>
      <x:c r="C296" s="13"/>
      <x:c r="D296" s="76" t="str">
        <x:f>IF(C296="","",IFERROR(VLOOKUP(C296,'Lists &amp; COA'!$E$47:$G$145,2,FALSE),"Vendor not found"))</x:f>
      </x:c>
      <x:c r="E296" s="13"/>
      <x:c r="F296" s="13"/>
      <x:c r="G296" s="77"/>
      <x:c r="H296" s="77"/>
      <x:c r="I296" s="78" t="str">
        <x:f>IF(G296="","",N(G296)+N(H296))</x:f>
      </x:c>
      <x:c r="J296" s="13"/>
      <x:c r="K296" s="13"/>
      <x:c r="L296" s="13"/>
      <x:c r="M296" s="13"/>
      <x:c r="N296" s="13"/>
      <x:c r="O296" s="13"/>
      <x:c r="P296" s="13"/>
      <x:c r="Q296" s="13"/>
    </x:row>
    <x:row r="297">
      <x:c r="A297" s="13"/>
      <x:c r="B297" s="14"/>
      <x:c r="C297" s="13"/>
      <x:c r="D297" s="76" t="str">
        <x:f>IF(C297="","",IFERROR(VLOOKUP(C297,'Lists &amp; COA'!$E$47:$G$145,2,FALSE),"Vendor not found"))</x:f>
      </x:c>
      <x:c r="E297" s="13"/>
      <x:c r="F297" s="13"/>
      <x:c r="G297" s="77"/>
      <x:c r="H297" s="77"/>
      <x:c r="I297" s="78" t="str">
        <x:f>IF(G297="","",N(G297)+N(H297))</x:f>
      </x:c>
      <x:c r="J297" s="13"/>
      <x:c r="K297" s="13"/>
      <x:c r="L297" s="13"/>
      <x:c r="M297" s="13"/>
      <x:c r="N297" s="13"/>
      <x:c r="O297" s="13"/>
      <x:c r="P297" s="13"/>
      <x:c r="Q297" s="13"/>
    </x:row>
    <x:row r="298">
      <x:c r="A298" s="13"/>
      <x:c r="B298" s="14"/>
      <x:c r="C298" s="13"/>
      <x:c r="D298" s="76" t="str">
        <x:f>IF(C298="","",IFERROR(VLOOKUP(C298,'Lists &amp; COA'!$E$47:$G$145,2,FALSE),"Vendor not found"))</x:f>
      </x:c>
      <x:c r="E298" s="13"/>
      <x:c r="F298" s="13"/>
      <x:c r="G298" s="77"/>
      <x:c r="H298" s="77"/>
      <x:c r="I298" s="78" t="str">
        <x:f>IF(G298="","",N(G298)+N(H298))</x:f>
      </x:c>
      <x:c r="J298" s="13"/>
      <x:c r="K298" s="13"/>
      <x:c r="L298" s="13"/>
      <x:c r="M298" s="13"/>
      <x:c r="N298" s="13"/>
      <x:c r="O298" s="13"/>
      <x:c r="P298" s="13"/>
      <x:c r="Q298" s="13"/>
    </x:row>
    <x:row r="299">
      <x:c r="A299" s="13"/>
      <x:c r="B299" s="14"/>
      <x:c r="C299" s="13"/>
      <x:c r="D299" s="76" t="str">
        <x:f>IF(C299="","",IFERROR(VLOOKUP(C299,'Lists &amp; COA'!$E$47:$G$145,2,FALSE),"Vendor not found"))</x:f>
      </x:c>
      <x:c r="E299" s="13"/>
      <x:c r="F299" s="13"/>
      <x:c r="G299" s="77"/>
      <x:c r="H299" s="77"/>
      <x:c r="I299" s="78" t="str">
        <x:f>IF(G299="","",N(G299)+N(H299))</x:f>
      </x:c>
      <x:c r="J299" s="13"/>
      <x:c r="K299" s="13"/>
      <x:c r="L299" s="13"/>
      <x:c r="M299" s="13"/>
      <x:c r="N299" s="13"/>
      <x:c r="O299" s="13"/>
      <x:c r="P299" s="13"/>
      <x:c r="Q299" s="13"/>
    </x:row>
    <x:row r="300">
      <x:c r="A300" s="13"/>
      <x:c r="B300" s="14"/>
      <x:c r="C300" s="13"/>
      <x:c r="D300" s="76" t="str">
        <x:f>IF(C300="","",IFERROR(VLOOKUP(C300,'Lists &amp; COA'!$E$47:$G$145,2,FALSE),"Vendor not found"))</x:f>
      </x:c>
      <x:c r="E300" s="13"/>
      <x:c r="F300" s="13"/>
      <x:c r="G300" s="77"/>
      <x:c r="H300" s="77"/>
      <x:c r="I300" s="78" t="str">
        <x:f>IF(G300="","",N(G300)+N(H300))</x:f>
      </x:c>
      <x:c r="J300" s="13"/>
      <x:c r="K300" s="13"/>
      <x:c r="L300" s="13"/>
      <x:c r="M300" s="13"/>
      <x:c r="N300" s="13"/>
      <x:c r="O300" s="13"/>
      <x:c r="P300" s="13"/>
      <x:c r="Q300" s="13"/>
    </x:row>
    <x:row r="301">
      <x:c r="A301" s="13"/>
      <x:c r="B301" s="14"/>
      <x:c r="C301" s="13"/>
      <x:c r="D301" s="76" t="str">
        <x:f>IF(C301="","",IFERROR(VLOOKUP(C301,'Lists &amp; COA'!$E$47:$G$145,2,FALSE),"Vendor not found"))</x:f>
      </x:c>
      <x:c r="E301" s="13"/>
      <x:c r="F301" s="13"/>
      <x:c r="G301" s="77"/>
      <x:c r="H301" s="77"/>
      <x:c r="I301" s="78" t="str">
        <x:f>IF(G301="","",N(G301)+N(H301))</x:f>
      </x:c>
      <x:c r="J301" s="13"/>
      <x:c r="K301" s="13"/>
      <x:c r="L301" s="13"/>
      <x:c r="M301" s="13"/>
      <x:c r="N301" s="13"/>
      <x:c r="O301" s="13"/>
      <x:c r="P301" s="13"/>
      <x:c r="Q301" s="13"/>
    </x:row>
    <x:row r="302">
      <x:c r="A302" s="13"/>
      <x:c r="B302" s="14"/>
      <x:c r="C302" s="13"/>
      <x:c r="D302" s="76" t="str">
        <x:f>IF(C302="","",IFERROR(VLOOKUP(C302,'Lists &amp; COA'!$E$47:$G$145,2,FALSE),"Vendor not found"))</x:f>
      </x:c>
      <x:c r="E302" s="13"/>
      <x:c r="F302" s="13"/>
      <x:c r="G302" s="77"/>
      <x:c r="H302" s="77"/>
      <x:c r="I302" s="78" t="str">
        <x:f>IF(G302="","",N(G302)+N(H302))</x:f>
      </x:c>
      <x:c r="J302" s="13"/>
      <x:c r="K302" s="13"/>
      <x:c r="L302" s="13"/>
      <x:c r="M302" s="13"/>
      <x:c r="N302" s="13"/>
      <x:c r="O302" s="13"/>
      <x:c r="P302" s="13"/>
      <x:c r="Q302" s="13"/>
    </x:row>
    <x:row r="303">
      <x:c r="A303" s="13"/>
      <x:c r="B303" s="14"/>
      <x:c r="C303" s="13"/>
      <x:c r="D303" s="76" t="str">
        <x:f>IF(C303="","",IFERROR(VLOOKUP(C303,'Lists &amp; COA'!$E$47:$G$145,2,FALSE),"Vendor not found"))</x:f>
      </x:c>
      <x:c r="E303" s="13"/>
      <x:c r="F303" s="13"/>
      <x:c r="G303" s="77"/>
      <x:c r="H303" s="77"/>
      <x:c r="I303" s="78" t="str">
        <x:f>IF(G303="","",N(G303)+N(H303))</x:f>
      </x:c>
      <x:c r="J303" s="13"/>
      <x:c r="K303" s="13"/>
      <x:c r="L303" s="13"/>
      <x:c r="M303" s="13"/>
      <x:c r="N303" s="13"/>
      <x:c r="O303" s="13"/>
      <x:c r="P303" s="13"/>
      <x:c r="Q303" s="13"/>
    </x:row>
    <x:row r="304">
      <x:c r="A304" s="13"/>
      <x:c r="B304" s="14"/>
      <x:c r="C304" s="13"/>
      <x:c r="D304" s="76" t="str">
        <x:f>IF(C304="","",IFERROR(VLOOKUP(C304,'Lists &amp; COA'!$E$47:$G$145,2,FALSE),"Vendor not found"))</x:f>
      </x:c>
      <x:c r="E304" s="13"/>
      <x:c r="F304" s="13"/>
      <x:c r="G304" s="77"/>
      <x:c r="H304" s="77"/>
      <x:c r="I304" s="78" t="str">
        <x:f>IF(G304="","",N(G304)+N(H304))</x:f>
      </x:c>
      <x:c r="J304" s="13"/>
      <x:c r="K304" s="13"/>
      <x:c r="L304" s="13"/>
      <x:c r="M304" s="13"/>
      <x:c r="N304" s="13"/>
      <x:c r="O304" s="13"/>
      <x:c r="P304" s="13"/>
      <x:c r="Q304" s="13"/>
    </x:row>
    <x:row r="305">
      <x:c r="A305" s="13"/>
      <x:c r="B305" s="14"/>
      <x:c r="C305" s="13"/>
      <x:c r="D305" s="76" t="str">
        <x:f>IF(C305="","",IFERROR(VLOOKUP(C305,'Lists &amp; COA'!$E$47:$G$145,2,FALSE),"Vendor not found"))</x:f>
      </x:c>
      <x:c r="E305" s="13"/>
      <x:c r="F305" s="13"/>
      <x:c r="G305" s="77"/>
      <x:c r="H305" s="77"/>
      <x:c r="I305" s="78" t="str">
        <x:f>IF(G305="","",N(G305)+N(H305))</x:f>
      </x:c>
      <x:c r="J305" s="13"/>
      <x:c r="K305" s="13"/>
      <x:c r="L305" s="13"/>
      <x:c r="M305" s="13"/>
      <x:c r="N305" s="13"/>
      <x:c r="O305" s="13"/>
      <x:c r="P305" s="13"/>
      <x:c r="Q305" s="13"/>
    </x:row>
    <x:row r="306">
      <x:c r="A306" s="13"/>
      <x:c r="B306" s="14"/>
      <x:c r="C306" s="13"/>
      <x:c r="D306" s="76" t="str">
        <x:f>IF(C306="","",IFERROR(VLOOKUP(C306,'Lists &amp; COA'!$E$47:$G$145,2,FALSE),"Vendor not found"))</x:f>
      </x:c>
      <x:c r="E306" s="13"/>
      <x:c r="F306" s="13"/>
      <x:c r="G306" s="77"/>
      <x:c r="H306" s="77"/>
      <x:c r="I306" s="78" t="str">
        <x:f>IF(G306="","",N(G306)+N(H306))</x:f>
      </x:c>
      <x:c r="J306" s="13"/>
      <x:c r="K306" s="13"/>
      <x:c r="L306" s="13"/>
      <x:c r="M306" s="13"/>
      <x:c r="N306" s="13"/>
      <x:c r="O306" s="13"/>
      <x:c r="P306" s="13"/>
      <x:c r="Q306" s="13"/>
    </x:row>
    <x:row r="307">
      <x:c r="A307" s="13"/>
      <x:c r="B307" s="14"/>
      <x:c r="C307" s="13"/>
      <x:c r="D307" s="76" t="str">
        <x:f>IF(C307="","",IFERROR(VLOOKUP(C307,'Lists &amp; COA'!$E$47:$G$145,2,FALSE),"Vendor not found"))</x:f>
      </x:c>
      <x:c r="E307" s="13"/>
      <x:c r="F307" s="13"/>
      <x:c r="G307" s="77"/>
      <x:c r="H307" s="77"/>
      <x:c r="I307" s="78" t="str">
        <x:f>IF(G307="","",N(G307)+N(H307))</x:f>
      </x:c>
      <x:c r="J307" s="13"/>
      <x:c r="K307" s="13"/>
      <x:c r="L307" s="13"/>
      <x:c r="M307" s="13"/>
      <x:c r="N307" s="13"/>
      <x:c r="O307" s="13"/>
      <x:c r="P307" s="13"/>
      <x:c r="Q307" s="13"/>
    </x:row>
    <x:row r="308">
      <x:c r="A308" s="13"/>
      <x:c r="B308" s="14"/>
      <x:c r="C308" s="13"/>
      <x:c r="D308" s="76" t="str">
        <x:f>IF(C308="","",IFERROR(VLOOKUP(C308,'Lists &amp; COA'!$E$47:$G$145,2,FALSE),"Vendor not found"))</x:f>
      </x:c>
      <x:c r="E308" s="13"/>
      <x:c r="F308" s="13"/>
      <x:c r="G308" s="77"/>
      <x:c r="H308" s="77"/>
      <x:c r="I308" s="78" t="str">
        <x:f>IF(G308="","",N(G308)+N(H308))</x:f>
      </x:c>
      <x:c r="J308" s="13"/>
      <x:c r="K308" s="13"/>
      <x:c r="L308" s="13"/>
      <x:c r="M308" s="13"/>
      <x:c r="N308" s="13"/>
      <x:c r="O308" s="13"/>
      <x:c r="P308" s="13"/>
      <x:c r="Q308" s="13"/>
    </x:row>
    <x:row r="309">
      <x:c r="A309" s="13"/>
      <x:c r="B309" s="14"/>
      <x:c r="C309" s="13"/>
      <x:c r="D309" s="76" t="str">
        <x:f>IF(C309="","",IFERROR(VLOOKUP(C309,'Lists &amp; COA'!$E$47:$G$145,2,FALSE),"Vendor not found"))</x:f>
      </x:c>
      <x:c r="E309" s="13"/>
      <x:c r="F309" s="13"/>
      <x:c r="G309" s="77"/>
      <x:c r="H309" s="77"/>
      <x:c r="I309" s="78" t="str">
        <x:f>IF(G309="","",N(G309)+N(H309))</x:f>
      </x:c>
      <x:c r="J309" s="13"/>
      <x:c r="K309" s="13"/>
      <x:c r="L309" s="13"/>
      <x:c r="M309" s="13"/>
      <x:c r="N309" s="13"/>
      <x:c r="O309" s="13"/>
      <x:c r="P309" s="13"/>
      <x:c r="Q309" s="13"/>
    </x:row>
    <x:row r="310">
      <x:c r="A310" s="13"/>
      <x:c r="B310" s="14"/>
      <x:c r="C310" s="13"/>
      <x:c r="D310" s="76" t="str">
        <x:f>IF(C310="","",IFERROR(VLOOKUP(C310,'Lists &amp; COA'!$E$47:$G$145,2,FALSE),"Vendor not found"))</x:f>
      </x:c>
      <x:c r="E310" s="13"/>
      <x:c r="F310" s="13"/>
      <x:c r="G310" s="77"/>
      <x:c r="H310" s="77"/>
      <x:c r="I310" s="78" t="str">
        <x:f>IF(G310="","",N(G310)+N(H310))</x:f>
      </x:c>
      <x:c r="J310" s="13"/>
      <x:c r="K310" s="13"/>
      <x:c r="L310" s="13"/>
      <x:c r="M310" s="13"/>
      <x:c r="N310" s="13"/>
      <x:c r="O310" s="13"/>
      <x:c r="P310" s="13"/>
      <x:c r="Q310" s="13"/>
    </x:row>
    <x:row r="311">
      <x:c r="A311" s="13"/>
      <x:c r="B311" s="14"/>
      <x:c r="C311" s="13"/>
      <x:c r="D311" s="76" t="str">
        <x:f>IF(C311="","",IFERROR(VLOOKUP(C311,'Lists &amp; COA'!$E$47:$G$145,2,FALSE),"Vendor not found"))</x:f>
      </x:c>
      <x:c r="E311" s="13"/>
      <x:c r="F311" s="13"/>
      <x:c r="G311" s="77"/>
      <x:c r="H311" s="77"/>
      <x:c r="I311" s="78" t="str">
        <x:f>IF(G311="","",N(G311)+N(H311))</x:f>
      </x:c>
      <x:c r="J311" s="13"/>
      <x:c r="K311" s="13"/>
      <x:c r="L311" s="13"/>
      <x:c r="M311" s="13"/>
      <x:c r="N311" s="13"/>
      <x:c r="O311" s="13"/>
      <x:c r="P311" s="13"/>
      <x:c r="Q311" s="13"/>
    </x:row>
    <x:row r="312">
      <x:c r="A312" s="13"/>
      <x:c r="B312" s="14"/>
      <x:c r="C312" s="13"/>
      <x:c r="D312" s="76" t="str">
        <x:f>IF(C312="","",IFERROR(VLOOKUP(C312,'Lists &amp; COA'!$E$47:$G$145,2,FALSE),"Vendor not found"))</x:f>
      </x:c>
      <x:c r="E312" s="13"/>
      <x:c r="F312" s="13"/>
      <x:c r="G312" s="77"/>
      <x:c r="H312" s="77"/>
      <x:c r="I312" s="78" t="str">
        <x:f>IF(G312="","",N(G312)+N(H312))</x:f>
      </x:c>
      <x:c r="J312" s="13"/>
      <x:c r="K312" s="13"/>
      <x:c r="L312" s="13"/>
      <x:c r="M312" s="13"/>
      <x:c r="N312" s="13"/>
      <x:c r="O312" s="13"/>
      <x:c r="P312" s="13"/>
      <x:c r="Q312" s="13"/>
    </x:row>
    <x:row r="313">
      <x:c r="A313" s="13"/>
      <x:c r="B313" s="14"/>
      <x:c r="C313" s="13"/>
      <x:c r="D313" s="76" t="str">
        <x:f>IF(C313="","",IFERROR(VLOOKUP(C313,'Lists &amp; COA'!$E$47:$G$145,2,FALSE),"Vendor not found"))</x:f>
      </x:c>
      <x:c r="E313" s="13"/>
      <x:c r="F313" s="13"/>
      <x:c r="G313" s="77"/>
      <x:c r="H313" s="77"/>
      <x:c r="I313" s="78" t="str">
        <x:f>IF(G313="","",N(G313)+N(H313))</x:f>
      </x:c>
      <x:c r="J313" s="13"/>
      <x:c r="K313" s="13"/>
      <x:c r="L313" s="13"/>
      <x:c r="M313" s="13"/>
      <x:c r="N313" s="13"/>
      <x:c r="O313" s="13"/>
      <x:c r="P313" s="13"/>
      <x:c r="Q313" s="13"/>
    </x:row>
    <x:row r="314">
      <x:c r="A314" s="13"/>
      <x:c r="B314" s="14"/>
      <x:c r="C314" s="13"/>
      <x:c r="D314" s="76" t="str">
        <x:f>IF(C314="","",IFERROR(VLOOKUP(C314,'Lists &amp; COA'!$E$47:$G$145,2,FALSE),"Vendor not found"))</x:f>
      </x:c>
      <x:c r="E314" s="13"/>
      <x:c r="F314" s="13"/>
      <x:c r="G314" s="77"/>
      <x:c r="H314" s="77"/>
      <x:c r="I314" s="78" t="str">
        <x:f>IF(G314="","",N(G314)+N(H314))</x:f>
      </x:c>
      <x:c r="J314" s="13"/>
      <x:c r="K314" s="13"/>
      <x:c r="L314" s="13"/>
      <x:c r="M314" s="13"/>
      <x:c r="N314" s="13"/>
      <x:c r="O314" s="13"/>
      <x:c r="P314" s="13"/>
      <x:c r="Q314" s="13"/>
    </x:row>
    <x:row r="315">
      <x:c r="A315" s="13"/>
      <x:c r="B315" s="14"/>
      <x:c r="C315" s="13"/>
      <x:c r="D315" s="76" t="str">
        <x:f>IF(C315="","",IFERROR(VLOOKUP(C315,'Lists &amp; COA'!$E$47:$G$145,2,FALSE),"Vendor not found"))</x:f>
      </x:c>
      <x:c r="E315" s="13"/>
      <x:c r="F315" s="13"/>
      <x:c r="G315" s="77"/>
      <x:c r="H315" s="77"/>
      <x:c r="I315" s="78" t="str">
        <x:f>IF(G315="","",N(G315)+N(H315))</x:f>
      </x:c>
      <x:c r="J315" s="13"/>
      <x:c r="K315" s="13"/>
      <x:c r="L315" s="13"/>
      <x:c r="M315" s="13"/>
      <x:c r="N315" s="13"/>
      <x:c r="O315" s="13"/>
      <x:c r="P315" s="13"/>
      <x:c r="Q315" s="13"/>
    </x:row>
    <x:row r="316">
      <x:c r="A316" s="13"/>
      <x:c r="B316" s="14"/>
      <x:c r="C316" s="13"/>
      <x:c r="D316" s="76" t="str">
        <x:f>IF(C316="","",IFERROR(VLOOKUP(C316,'Lists &amp; COA'!$E$47:$G$145,2,FALSE),"Vendor not found"))</x:f>
      </x:c>
      <x:c r="E316" s="13"/>
      <x:c r="F316" s="13"/>
      <x:c r="G316" s="77"/>
      <x:c r="H316" s="77"/>
      <x:c r="I316" s="78" t="str">
        <x:f>IF(G316="","",N(G316)+N(H316))</x:f>
      </x:c>
      <x:c r="J316" s="13"/>
      <x:c r="K316" s="13"/>
      <x:c r="L316" s="13"/>
      <x:c r="M316" s="13"/>
      <x:c r="N316" s="13"/>
      <x:c r="O316" s="13"/>
      <x:c r="P316" s="13"/>
      <x:c r="Q316" s="13"/>
    </x:row>
    <x:row r="317">
      <x:c r="A317" s="13"/>
      <x:c r="B317" s="14"/>
      <x:c r="C317" s="13"/>
      <x:c r="D317" s="76" t="str">
        <x:f>IF(C317="","",IFERROR(VLOOKUP(C317,'Lists &amp; COA'!$E$47:$G$145,2,FALSE),"Vendor not found"))</x:f>
      </x:c>
      <x:c r="E317" s="13"/>
      <x:c r="F317" s="13"/>
      <x:c r="G317" s="77"/>
      <x:c r="H317" s="77"/>
      <x:c r="I317" s="78" t="str">
        <x:f>IF(G317="","",N(G317)+N(H317))</x:f>
      </x:c>
      <x:c r="J317" s="13"/>
      <x:c r="K317" s="13"/>
      <x:c r="L317" s="13"/>
      <x:c r="M317" s="13"/>
      <x:c r="N317" s="13"/>
      <x:c r="O317" s="13"/>
      <x:c r="P317" s="13"/>
      <x:c r="Q317" s="13"/>
    </x:row>
    <x:row r="318">
      <x:c r="A318" s="13"/>
      <x:c r="B318" s="14"/>
      <x:c r="C318" s="13"/>
      <x:c r="D318" s="76" t="str">
        <x:f>IF(C318="","",IFERROR(VLOOKUP(C318,'Lists &amp; COA'!$E$47:$G$145,2,FALSE),"Vendor not found"))</x:f>
      </x:c>
      <x:c r="E318" s="13"/>
      <x:c r="F318" s="13"/>
      <x:c r="G318" s="77"/>
      <x:c r="H318" s="77"/>
      <x:c r="I318" s="78" t="str">
        <x:f>IF(G318="","",N(G318)+N(H318))</x:f>
      </x:c>
      <x:c r="J318" s="13"/>
      <x:c r="K318" s="13"/>
      <x:c r="L318" s="13"/>
      <x:c r="M318" s="13"/>
      <x:c r="N318" s="13"/>
      <x:c r="O318" s="13"/>
      <x:c r="P318" s="13"/>
      <x:c r="Q318" s="13"/>
    </x:row>
    <x:row r="319">
      <x:c r="A319" s="13"/>
      <x:c r="B319" s="14"/>
      <x:c r="C319" s="13"/>
      <x:c r="D319" s="76" t="str">
        <x:f>IF(C319="","",IFERROR(VLOOKUP(C319,'Lists &amp; COA'!$E$47:$G$145,2,FALSE),"Vendor not found"))</x:f>
      </x:c>
      <x:c r="E319" s="13"/>
      <x:c r="F319" s="13"/>
      <x:c r="G319" s="77"/>
      <x:c r="H319" s="77"/>
      <x:c r="I319" s="78" t="str">
        <x:f>IF(G319="","",N(G319)+N(H319))</x:f>
      </x:c>
      <x:c r="J319" s="13"/>
      <x:c r="K319" s="13"/>
      <x:c r="L319" s="13"/>
      <x:c r="M319" s="13"/>
      <x:c r="N319" s="13"/>
      <x:c r="O319" s="13"/>
      <x:c r="P319" s="13"/>
      <x:c r="Q319" s="13"/>
    </x:row>
    <x:row r="320">
      <x:c r="A320" s="13"/>
      <x:c r="B320" s="14"/>
      <x:c r="C320" s="13"/>
      <x:c r="D320" s="76" t="str">
        <x:f>IF(C320="","",IFERROR(VLOOKUP(C320,'Lists &amp; COA'!$E$47:$G$145,2,FALSE),"Vendor not found"))</x:f>
      </x:c>
      <x:c r="E320" s="13"/>
      <x:c r="F320" s="13"/>
      <x:c r="G320" s="77"/>
      <x:c r="H320" s="77"/>
      <x:c r="I320" s="78" t="str">
        <x:f>IF(G320="","",N(G320)+N(H320))</x:f>
      </x:c>
      <x:c r="J320" s="13"/>
      <x:c r="K320" s="13"/>
      <x:c r="L320" s="13"/>
      <x:c r="M320" s="13"/>
      <x:c r="N320" s="13"/>
      <x:c r="O320" s="13"/>
      <x:c r="P320" s="13"/>
      <x:c r="Q320" s="13"/>
    </x:row>
    <x:row r="321">
      <x:c r="A321" s="13"/>
      <x:c r="B321" s="14"/>
      <x:c r="C321" s="13"/>
      <x:c r="D321" s="76" t="str">
        <x:f>IF(C321="","",IFERROR(VLOOKUP(C321,'Lists &amp; COA'!$E$47:$G$145,2,FALSE),"Vendor not found"))</x:f>
      </x:c>
      <x:c r="E321" s="13"/>
      <x:c r="F321" s="13"/>
      <x:c r="G321" s="77"/>
      <x:c r="H321" s="77"/>
      <x:c r="I321" s="78" t="str">
        <x:f>IF(G321="","",N(G321)+N(H321))</x:f>
      </x:c>
      <x:c r="J321" s="13"/>
      <x:c r="K321" s="13"/>
      <x:c r="L321" s="13"/>
      <x:c r="M321" s="13"/>
      <x:c r="N321" s="13"/>
      <x:c r="O321" s="13"/>
      <x:c r="P321" s="13"/>
      <x:c r="Q321" s="13"/>
    </x:row>
    <x:row r="322">
      <x:c r="A322" s="13"/>
      <x:c r="B322" s="14"/>
      <x:c r="C322" s="13"/>
      <x:c r="D322" s="76" t="str">
        <x:f>IF(C322="","",IFERROR(VLOOKUP(C322,'Lists &amp; COA'!$E$47:$G$145,2,FALSE),"Vendor not found"))</x:f>
      </x:c>
      <x:c r="E322" s="13"/>
      <x:c r="F322" s="13"/>
      <x:c r="G322" s="77"/>
      <x:c r="H322" s="77"/>
      <x:c r="I322" s="78" t="str">
        <x:f>IF(G322="","",N(G322)+N(H322))</x:f>
      </x:c>
      <x:c r="J322" s="13"/>
      <x:c r="K322" s="13"/>
      <x:c r="L322" s="13"/>
      <x:c r="M322" s="13"/>
      <x:c r="N322" s="13"/>
      <x:c r="O322" s="13"/>
      <x:c r="P322" s="13"/>
      <x:c r="Q322" s="13"/>
    </x:row>
    <x:row r="323">
      <x:c r="A323" s="13"/>
      <x:c r="B323" s="14"/>
      <x:c r="C323" s="13"/>
      <x:c r="D323" s="76" t="str">
        <x:f>IF(C323="","",IFERROR(VLOOKUP(C323,'Lists &amp; COA'!$E$47:$G$145,2,FALSE),"Vendor not found"))</x:f>
      </x:c>
      <x:c r="E323" s="13"/>
      <x:c r="F323" s="13"/>
      <x:c r="G323" s="77"/>
      <x:c r="H323" s="77"/>
      <x:c r="I323" s="78" t="str">
        <x:f>IF(G323="","",N(G323)+N(H323))</x:f>
      </x:c>
      <x:c r="J323" s="13"/>
      <x:c r="K323" s="13"/>
      <x:c r="L323" s="13"/>
      <x:c r="M323" s="13"/>
      <x:c r="N323" s="13"/>
      <x:c r="O323" s="13"/>
      <x:c r="P323" s="13"/>
      <x:c r="Q323" s="13"/>
    </x:row>
    <x:row r="324">
      <x:c r="A324" s="13"/>
      <x:c r="B324" s="14"/>
      <x:c r="C324" s="13"/>
      <x:c r="D324" s="76" t="str">
        <x:f>IF(C324="","",IFERROR(VLOOKUP(C324,'Lists &amp; COA'!$E$47:$G$145,2,FALSE),"Vendor not found"))</x:f>
      </x:c>
      <x:c r="E324" s="13"/>
      <x:c r="F324" s="13"/>
      <x:c r="G324" s="77"/>
      <x:c r="H324" s="77"/>
      <x:c r="I324" s="78" t="str">
        <x:f>IF(G324="","",N(G324)+N(H324))</x:f>
      </x:c>
      <x:c r="J324" s="13"/>
      <x:c r="K324" s="13"/>
      <x:c r="L324" s="13"/>
      <x:c r="M324" s="13"/>
      <x:c r="N324" s="13"/>
      <x:c r="O324" s="13"/>
      <x:c r="P324" s="13"/>
      <x:c r="Q324" s="13"/>
    </x:row>
    <x:row r="325">
      <x:c r="A325" s="13"/>
      <x:c r="B325" s="14"/>
      <x:c r="C325" s="13"/>
      <x:c r="D325" s="76" t="str">
        <x:f>IF(C325="","",IFERROR(VLOOKUP(C325,'Lists &amp; COA'!$E$47:$G$145,2,FALSE),"Vendor not found"))</x:f>
      </x:c>
      <x:c r="E325" s="13"/>
      <x:c r="F325" s="13"/>
      <x:c r="G325" s="77"/>
      <x:c r="H325" s="77"/>
      <x:c r="I325" s="78" t="str">
        <x:f>IF(G325="","",N(G325)+N(H325))</x:f>
      </x:c>
      <x:c r="J325" s="13"/>
      <x:c r="K325" s="13"/>
      <x:c r="L325" s="13"/>
      <x:c r="M325" s="13"/>
      <x:c r="N325" s="13"/>
      <x:c r="O325" s="13"/>
      <x:c r="P325" s="13"/>
      <x:c r="Q325" s="13"/>
    </x:row>
    <x:row r="326">
      <x:c r="A326" s="13"/>
      <x:c r="B326" s="14"/>
      <x:c r="C326" s="13"/>
      <x:c r="D326" s="76" t="str">
        <x:f>IF(C326="","",IFERROR(VLOOKUP(C326,'Lists &amp; COA'!$E$47:$G$145,2,FALSE),"Vendor not found"))</x:f>
      </x:c>
      <x:c r="E326" s="13"/>
      <x:c r="F326" s="13"/>
      <x:c r="G326" s="77"/>
      <x:c r="H326" s="77"/>
      <x:c r="I326" s="78" t="str">
        <x:f>IF(G326="","",N(G326)+N(H326))</x:f>
      </x:c>
      <x:c r="J326" s="13"/>
      <x:c r="K326" s="13"/>
      <x:c r="L326" s="13"/>
      <x:c r="M326" s="13"/>
      <x:c r="N326" s="13"/>
      <x:c r="O326" s="13"/>
      <x:c r="P326" s="13"/>
      <x:c r="Q326" s="13"/>
    </x:row>
    <x:row r="327">
      <x:c r="A327" s="13"/>
      <x:c r="B327" s="14"/>
      <x:c r="C327" s="13"/>
      <x:c r="D327" s="76" t="str">
        <x:f>IF(C327="","",IFERROR(VLOOKUP(C327,'Lists &amp; COA'!$E$47:$G$145,2,FALSE),"Vendor not found"))</x:f>
      </x:c>
      <x:c r="E327" s="13"/>
      <x:c r="F327" s="13"/>
      <x:c r="G327" s="77"/>
      <x:c r="H327" s="77"/>
      <x:c r="I327" s="78" t="str">
        <x:f>IF(G327="","",N(G327)+N(H327))</x:f>
      </x:c>
      <x:c r="J327" s="13"/>
      <x:c r="K327" s="13"/>
      <x:c r="L327" s="13"/>
      <x:c r="M327" s="13"/>
      <x:c r="N327" s="13"/>
      <x:c r="O327" s="13"/>
      <x:c r="P327" s="13"/>
      <x:c r="Q327" s="13"/>
    </x:row>
    <x:row r="328">
      <x:c r="A328" s="13"/>
      <x:c r="B328" s="14"/>
      <x:c r="C328" s="13"/>
      <x:c r="D328" s="76" t="str">
        <x:f>IF(C328="","",IFERROR(VLOOKUP(C328,'Lists &amp; COA'!$E$47:$G$145,2,FALSE),"Vendor not found"))</x:f>
      </x:c>
      <x:c r="E328" s="13"/>
      <x:c r="F328" s="13"/>
      <x:c r="G328" s="77"/>
      <x:c r="H328" s="77"/>
      <x:c r="I328" s="78" t="str">
        <x:f>IF(G328="","",N(G328)+N(H328))</x:f>
      </x:c>
      <x:c r="J328" s="13"/>
      <x:c r="K328" s="13"/>
      <x:c r="L328" s="13"/>
      <x:c r="M328" s="13"/>
      <x:c r="N328" s="13"/>
      <x:c r="O328" s="13"/>
      <x:c r="P328" s="13"/>
      <x:c r="Q328" s="13"/>
    </x:row>
    <x:row r="329">
      <x:c r="A329" s="13"/>
      <x:c r="B329" s="14"/>
      <x:c r="C329" s="13"/>
      <x:c r="D329" s="76" t="str">
        <x:f>IF(C329="","",IFERROR(VLOOKUP(C329,'Lists &amp; COA'!$E$47:$G$145,2,FALSE),"Vendor not found"))</x:f>
      </x:c>
      <x:c r="E329" s="13"/>
      <x:c r="F329" s="13"/>
      <x:c r="G329" s="77"/>
      <x:c r="H329" s="77"/>
      <x:c r="I329" s="78" t="str">
        <x:f>IF(G329="","",N(G329)+N(H329))</x:f>
      </x:c>
      <x:c r="J329" s="13"/>
      <x:c r="K329" s="13"/>
      <x:c r="L329" s="13"/>
      <x:c r="M329" s="13"/>
      <x:c r="N329" s="13"/>
      <x:c r="O329" s="13"/>
      <x:c r="P329" s="13"/>
      <x:c r="Q329" s="13"/>
    </x:row>
    <x:row r="330">
      <x:c r="A330" s="13"/>
      <x:c r="B330" s="14"/>
      <x:c r="C330" s="13"/>
      <x:c r="D330" s="76" t="str">
        <x:f>IF(C330="","",IFERROR(VLOOKUP(C330,'Lists &amp; COA'!$E$47:$G$145,2,FALSE),"Vendor not found"))</x:f>
      </x:c>
      <x:c r="E330" s="13"/>
      <x:c r="F330" s="13"/>
      <x:c r="G330" s="77"/>
      <x:c r="H330" s="77"/>
      <x:c r="I330" s="78" t="str">
        <x:f>IF(G330="","",N(G330)+N(H330))</x:f>
      </x:c>
      <x:c r="J330" s="13"/>
      <x:c r="K330" s="13"/>
      <x:c r="L330" s="13"/>
      <x:c r="M330" s="13"/>
      <x:c r="N330" s="13"/>
      <x:c r="O330" s="13"/>
      <x:c r="P330" s="13"/>
      <x:c r="Q330" s="13"/>
    </x:row>
    <x:row r="331">
      <x:c r="A331" s="13"/>
      <x:c r="B331" s="14"/>
      <x:c r="C331" s="13"/>
      <x:c r="D331" s="76" t="str">
        <x:f>IF(C331="","",IFERROR(VLOOKUP(C331,'Lists &amp; COA'!$E$47:$G$145,2,FALSE),"Vendor not found"))</x:f>
      </x:c>
      <x:c r="E331" s="13"/>
      <x:c r="F331" s="13"/>
      <x:c r="G331" s="77"/>
      <x:c r="H331" s="77"/>
      <x:c r="I331" s="78" t="str">
        <x:f>IF(G331="","",N(G331)+N(H331))</x:f>
      </x:c>
      <x:c r="J331" s="13"/>
      <x:c r="K331" s="13"/>
      <x:c r="L331" s="13"/>
      <x:c r="M331" s="13"/>
      <x:c r="N331" s="13"/>
      <x:c r="O331" s="13"/>
      <x:c r="P331" s="13"/>
      <x:c r="Q331" s="13"/>
    </x:row>
    <x:row r="332">
      <x:c r="A332" s="13"/>
      <x:c r="B332" s="14"/>
      <x:c r="C332" s="13"/>
      <x:c r="D332" s="76" t="str">
        <x:f>IF(C332="","",IFERROR(VLOOKUP(C332,'Lists &amp; COA'!$E$47:$G$145,2,FALSE),"Vendor not found"))</x:f>
      </x:c>
      <x:c r="E332" s="13"/>
      <x:c r="F332" s="13"/>
      <x:c r="G332" s="77"/>
      <x:c r="H332" s="77"/>
      <x:c r="I332" s="78" t="str">
        <x:f>IF(G332="","",N(G332)+N(H332))</x:f>
      </x:c>
      <x:c r="J332" s="13"/>
      <x:c r="K332" s="13"/>
      <x:c r="L332" s="13"/>
      <x:c r="M332" s="13"/>
      <x:c r="N332" s="13"/>
      <x:c r="O332" s="13"/>
      <x:c r="P332" s="13"/>
      <x:c r="Q332" s="13"/>
    </x:row>
    <x:row r="333">
      <x:c r="A333" s="13"/>
      <x:c r="B333" s="14"/>
      <x:c r="C333" s="13"/>
      <x:c r="D333" s="76" t="str">
        <x:f>IF(C333="","",IFERROR(VLOOKUP(C333,'Lists &amp; COA'!$E$47:$G$145,2,FALSE),"Vendor not found"))</x:f>
      </x:c>
      <x:c r="E333" s="13"/>
      <x:c r="F333" s="13"/>
      <x:c r="G333" s="77"/>
      <x:c r="H333" s="77"/>
      <x:c r="I333" s="78" t="str">
        <x:f>IF(G333="","",N(G333)+N(H333))</x:f>
      </x:c>
      <x:c r="J333" s="13"/>
      <x:c r="K333" s="13"/>
      <x:c r="L333" s="13"/>
      <x:c r="M333" s="13"/>
      <x:c r="N333" s="13"/>
      <x:c r="O333" s="13"/>
      <x:c r="P333" s="13"/>
      <x:c r="Q333" s="13"/>
    </x:row>
    <x:row r="334">
      <x:c r="A334" s="13"/>
      <x:c r="B334" s="14"/>
      <x:c r="C334" s="13"/>
      <x:c r="D334" s="76" t="str">
        <x:f>IF(C334="","",IFERROR(VLOOKUP(C334,'Lists &amp; COA'!$E$47:$G$145,2,FALSE),"Vendor not found"))</x:f>
      </x:c>
      <x:c r="E334" s="13"/>
      <x:c r="F334" s="13"/>
      <x:c r="G334" s="77"/>
      <x:c r="H334" s="77"/>
      <x:c r="I334" s="78" t="str">
        <x:f>IF(G334="","",N(G334)+N(H334))</x:f>
      </x:c>
      <x:c r="J334" s="13"/>
      <x:c r="K334" s="13"/>
      <x:c r="L334" s="13"/>
      <x:c r="M334" s="13"/>
      <x:c r="N334" s="13"/>
      <x:c r="O334" s="13"/>
      <x:c r="P334" s="13"/>
      <x:c r="Q334" s="13"/>
    </x:row>
    <x:row r="335">
      <x:c r="A335" s="13"/>
      <x:c r="B335" s="14"/>
      <x:c r="C335" s="13"/>
      <x:c r="D335" s="76" t="str">
        <x:f>IF(C335="","",IFERROR(VLOOKUP(C335,'Lists &amp; COA'!$E$47:$G$145,2,FALSE),"Vendor not found"))</x:f>
      </x:c>
      <x:c r="E335" s="13"/>
      <x:c r="F335" s="13"/>
      <x:c r="G335" s="77"/>
      <x:c r="H335" s="77"/>
      <x:c r="I335" s="78" t="str">
        <x:f>IF(G335="","",N(G335)+N(H335))</x:f>
      </x:c>
      <x:c r="J335" s="13"/>
      <x:c r="K335" s="13"/>
      <x:c r="L335" s="13"/>
      <x:c r="M335" s="13"/>
      <x:c r="N335" s="13"/>
      <x:c r="O335" s="13"/>
      <x:c r="P335" s="13"/>
      <x:c r="Q335" s="13"/>
    </x:row>
    <x:row r="336">
      <x:c r="A336" s="13"/>
      <x:c r="B336" s="14"/>
      <x:c r="C336" s="13"/>
      <x:c r="D336" s="76" t="str">
        <x:f>IF(C336="","",IFERROR(VLOOKUP(C336,'Lists &amp; COA'!$E$47:$G$145,2,FALSE),"Vendor not found"))</x:f>
      </x:c>
      <x:c r="E336" s="13"/>
      <x:c r="F336" s="13"/>
      <x:c r="G336" s="77"/>
      <x:c r="H336" s="77"/>
      <x:c r="I336" s="78" t="str">
        <x:f>IF(G336="","",N(G336)+N(H336))</x:f>
      </x:c>
      <x:c r="J336" s="13"/>
      <x:c r="K336" s="13"/>
      <x:c r="L336" s="13"/>
      <x:c r="M336" s="13"/>
      <x:c r="N336" s="13"/>
      <x:c r="O336" s="13"/>
      <x:c r="P336" s="13"/>
      <x:c r="Q336" s="13"/>
    </x:row>
    <x:row r="337">
      <x:c r="A337" s="13"/>
      <x:c r="B337" s="14"/>
      <x:c r="C337" s="13"/>
      <x:c r="D337" s="76" t="str">
        <x:f>IF(C337="","",IFERROR(VLOOKUP(C337,'Lists &amp; COA'!$E$47:$G$145,2,FALSE),"Vendor not found"))</x:f>
      </x:c>
      <x:c r="E337" s="13"/>
      <x:c r="F337" s="13"/>
      <x:c r="G337" s="77"/>
      <x:c r="H337" s="77"/>
      <x:c r="I337" s="78" t="str">
        <x:f>IF(G337="","",N(G337)+N(H337))</x:f>
      </x:c>
      <x:c r="J337" s="13"/>
      <x:c r="K337" s="13"/>
      <x:c r="L337" s="13"/>
      <x:c r="M337" s="13"/>
      <x:c r="N337" s="13"/>
      <x:c r="O337" s="13"/>
      <x:c r="P337" s="13"/>
      <x:c r="Q337" s="13"/>
    </x:row>
    <x:row r="338">
      <x:c r="A338" s="13"/>
      <x:c r="B338" s="14"/>
      <x:c r="C338" s="13"/>
      <x:c r="D338" s="76" t="str">
        <x:f>IF(C338="","",IFERROR(VLOOKUP(C338,'Lists &amp; COA'!$E$47:$G$145,2,FALSE),"Vendor not found"))</x:f>
      </x:c>
      <x:c r="E338" s="13"/>
      <x:c r="F338" s="13"/>
      <x:c r="G338" s="77"/>
      <x:c r="H338" s="77"/>
      <x:c r="I338" s="78" t="str">
        <x:f>IF(G338="","",N(G338)+N(H338))</x:f>
      </x:c>
      <x:c r="J338" s="13"/>
      <x:c r="K338" s="13"/>
      <x:c r="L338" s="13"/>
      <x:c r="M338" s="13"/>
      <x:c r="N338" s="13"/>
      <x:c r="O338" s="13"/>
      <x:c r="P338" s="13"/>
      <x:c r="Q338" s="13"/>
    </x:row>
    <x:row r="339">
      <x:c r="A339" s="13"/>
      <x:c r="B339" s="14"/>
      <x:c r="C339" s="13"/>
      <x:c r="D339" s="76" t="str">
        <x:f>IF(C339="","",IFERROR(VLOOKUP(C339,'Lists &amp; COA'!$E$47:$G$145,2,FALSE),"Vendor not found"))</x:f>
      </x:c>
      <x:c r="E339" s="13"/>
      <x:c r="F339" s="13"/>
      <x:c r="G339" s="77"/>
      <x:c r="H339" s="77"/>
      <x:c r="I339" s="78" t="str">
        <x:f>IF(G339="","",N(G339)+N(H339))</x:f>
      </x:c>
      <x:c r="J339" s="13"/>
      <x:c r="K339" s="13"/>
      <x:c r="L339" s="13"/>
      <x:c r="M339" s="13"/>
      <x:c r="N339" s="13"/>
      <x:c r="O339" s="13"/>
      <x:c r="P339" s="13"/>
      <x:c r="Q339" s="13"/>
    </x:row>
    <x:row r="340">
      <x:c r="A340" s="13"/>
      <x:c r="B340" s="14"/>
      <x:c r="C340" s="13"/>
      <x:c r="D340" s="76" t="str">
        <x:f>IF(C340="","",IFERROR(VLOOKUP(C340,'Lists &amp; COA'!$E$47:$G$145,2,FALSE),"Vendor not found"))</x:f>
      </x:c>
      <x:c r="E340" s="13"/>
      <x:c r="F340" s="13"/>
      <x:c r="G340" s="77"/>
      <x:c r="H340" s="77"/>
      <x:c r="I340" s="78" t="str">
        <x:f>IF(G340="","",N(G340)+N(H340))</x:f>
      </x:c>
      <x:c r="J340" s="13"/>
      <x:c r="K340" s="13"/>
      <x:c r="L340" s="13"/>
      <x:c r="M340" s="13"/>
      <x:c r="N340" s="13"/>
      <x:c r="O340" s="13"/>
      <x:c r="P340" s="13"/>
      <x:c r="Q340" s="13"/>
    </x:row>
    <x:row r="341">
      <x:c r="A341" s="13"/>
      <x:c r="B341" s="14"/>
      <x:c r="C341" s="13"/>
      <x:c r="D341" s="76" t="str">
        <x:f>IF(C341="","",IFERROR(VLOOKUP(C341,'Lists &amp; COA'!$E$47:$G$145,2,FALSE),"Vendor not found"))</x:f>
      </x:c>
      <x:c r="E341" s="13"/>
      <x:c r="F341" s="13"/>
      <x:c r="G341" s="77"/>
      <x:c r="H341" s="77"/>
      <x:c r="I341" s="78" t="str">
        <x:f>IF(G341="","",N(G341)+N(H341))</x:f>
      </x:c>
      <x:c r="J341" s="13"/>
      <x:c r="K341" s="13"/>
      <x:c r="L341" s="13"/>
      <x:c r="M341" s="13"/>
      <x:c r="N341" s="13"/>
      <x:c r="O341" s="13"/>
      <x:c r="P341" s="13"/>
      <x:c r="Q341" s="13"/>
    </x:row>
    <x:row r="342">
      <x:c r="A342" s="13"/>
      <x:c r="B342" s="14"/>
      <x:c r="C342" s="13"/>
      <x:c r="D342" s="76" t="str">
        <x:f>IF(C342="","",IFERROR(VLOOKUP(C342,'Lists &amp; COA'!$E$47:$G$145,2,FALSE),"Vendor not found"))</x:f>
      </x:c>
      <x:c r="E342" s="13"/>
      <x:c r="F342" s="13"/>
      <x:c r="G342" s="77"/>
      <x:c r="H342" s="77"/>
      <x:c r="I342" s="78" t="str">
        <x:f>IF(G342="","",N(G342)+N(H342))</x:f>
      </x:c>
      <x:c r="J342" s="13"/>
      <x:c r="K342" s="13"/>
      <x:c r="L342" s="13"/>
      <x:c r="M342" s="13"/>
      <x:c r="N342" s="13"/>
      <x:c r="O342" s="13"/>
      <x:c r="P342" s="13"/>
      <x:c r="Q342" s="13"/>
    </x:row>
    <x:row r="343">
      <x:c r="A343" s="13"/>
      <x:c r="B343" s="14"/>
      <x:c r="C343" s="13"/>
      <x:c r="D343" s="76" t="str">
        <x:f>IF(C343="","",IFERROR(VLOOKUP(C343,'Lists &amp; COA'!$E$47:$G$145,2,FALSE),"Vendor not found"))</x:f>
      </x:c>
      <x:c r="E343" s="13"/>
      <x:c r="F343" s="13"/>
      <x:c r="G343" s="77"/>
      <x:c r="H343" s="77"/>
      <x:c r="I343" s="78" t="str">
        <x:f>IF(G343="","",N(G343)+N(H343))</x:f>
      </x:c>
      <x:c r="J343" s="13"/>
      <x:c r="K343" s="13"/>
      <x:c r="L343" s="13"/>
      <x:c r="M343" s="13"/>
      <x:c r="N343" s="13"/>
      <x:c r="O343" s="13"/>
      <x:c r="P343" s="13"/>
      <x:c r="Q343" s="13"/>
    </x:row>
    <x:row r="344">
      <x:c r="A344" s="13"/>
      <x:c r="B344" s="14"/>
      <x:c r="C344" s="13"/>
      <x:c r="D344" s="76" t="str">
        <x:f>IF(C344="","",IFERROR(VLOOKUP(C344,'Lists &amp; COA'!$E$47:$G$145,2,FALSE),"Vendor not found"))</x:f>
      </x:c>
      <x:c r="E344" s="13"/>
      <x:c r="F344" s="13"/>
      <x:c r="G344" s="77"/>
      <x:c r="H344" s="77"/>
      <x:c r="I344" s="78" t="str">
        <x:f>IF(G344="","",N(G344)+N(H344))</x:f>
      </x:c>
      <x:c r="J344" s="13"/>
      <x:c r="K344" s="13"/>
      <x:c r="L344" s="13"/>
      <x:c r="M344" s="13"/>
      <x:c r="N344" s="13"/>
      <x:c r="O344" s="13"/>
      <x:c r="P344" s="13"/>
      <x:c r="Q344" s="13"/>
    </x:row>
    <x:row r="345">
      <x:c r="A345" s="13"/>
      <x:c r="B345" s="14"/>
      <x:c r="C345" s="13"/>
      <x:c r="D345" s="76" t="str">
        <x:f>IF(C345="","",IFERROR(VLOOKUP(C345,'Lists &amp; COA'!$E$47:$G$145,2,FALSE),"Vendor not found"))</x:f>
      </x:c>
      <x:c r="E345" s="13"/>
      <x:c r="F345" s="13"/>
      <x:c r="G345" s="77"/>
      <x:c r="H345" s="77"/>
      <x:c r="I345" s="78" t="str">
        <x:f>IF(G345="","",N(G345)+N(H345))</x:f>
      </x:c>
      <x:c r="J345" s="13"/>
      <x:c r="K345" s="13"/>
      <x:c r="L345" s="13"/>
      <x:c r="M345" s="13"/>
      <x:c r="N345" s="13"/>
      <x:c r="O345" s="13"/>
      <x:c r="P345" s="13"/>
      <x:c r="Q345" s="13"/>
    </x:row>
    <x:row r="346">
      <x:c r="A346" s="13"/>
      <x:c r="B346" s="14"/>
      <x:c r="C346" s="13"/>
      <x:c r="D346" s="76" t="str">
        <x:f>IF(C346="","",IFERROR(VLOOKUP(C346,'Lists &amp; COA'!$E$47:$G$145,2,FALSE),"Vendor not found"))</x:f>
      </x:c>
      <x:c r="E346" s="13"/>
      <x:c r="F346" s="13"/>
      <x:c r="G346" s="77"/>
      <x:c r="H346" s="77"/>
      <x:c r="I346" s="78" t="str">
        <x:f>IF(G346="","",N(G346)+N(H346))</x:f>
      </x:c>
      <x:c r="J346" s="13"/>
      <x:c r="K346" s="13"/>
      <x:c r="L346" s="13"/>
      <x:c r="M346" s="13"/>
      <x:c r="N346" s="13"/>
      <x:c r="O346" s="13"/>
      <x:c r="P346" s="13"/>
      <x:c r="Q346" s="13"/>
    </x:row>
    <x:row r="347">
      <x:c r="A347" s="13"/>
      <x:c r="B347" s="14"/>
      <x:c r="C347" s="13"/>
      <x:c r="D347" s="76" t="str">
        <x:f>IF(C347="","",IFERROR(VLOOKUP(C347,'Lists &amp; COA'!$E$47:$G$145,2,FALSE),"Vendor not found"))</x:f>
      </x:c>
      <x:c r="E347" s="13"/>
      <x:c r="F347" s="13"/>
      <x:c r="G347" s="77"/>
      <x:c r="H347" s="77"/>
      <x:c r="I347" s="78" t="str">
        <x:f>IF(G347="","",N(G347)+N(H347))</x:f>
      </x:c>
      <x:c r="J347" s="13"/>
      <x:c r="K347" s="13"/>
      <x:c r="L347" s="13"/>
      <x:c r="M347" s="13"/>
      <x:c r="N347" s="13"/>
      <x:c r="O347" s="13"/>
      <x:c r="P347" s="13"/>
      <x:c r="Q347" s="13"/>
    </x:row>
    <x:row r="348">
      <x:c r="A348" s="13"/>
      <x:c r="B348" s="14"/>
      <x:c r="C348" s="13"/>
      <x:c r="D348" s="76" t="str">
        <x:f>IF(C348="","",IFERROR(VLOOKUP(C348,'Lists &amp; COA'!$E$47:$G$145,2,FALSE),"Vendor not found"))</x:f>
      </x:c>
      <x:c r="E348" s="13"/>
      <x:c r="F348" s="13"/>
      <x:c r="G348" s="77"/>
      <x:c r="H348" s="77"/>
      <x:c r="I348" s="78" t="str">
        <x:f>IF(G348="","",N(G348)+N(H348))</x:f>
      </x:c>
      <x:c r="J348" s="13"/>
      <x:c r="K348" s="13"/>
      <x:c r="L348" s="13"/>
      <x:c r="M348" s="13"/>
      <x:c r="N348" s="13"/>
      <x:c r="O348" s="13"/>
      <x:c r="P348" s="13"/>
      <x:c r="Q348" s="13"/>
    </x:row>
    <x:row r="349">
      <x:c r="A349" s="13"/>
      <x:c r="B349" s="14"/>
      <x:c r="C349" s="13"/>
      <x:c r="D349" s="76" t="str">
        <x:f>IF(C349="","",IFERROR(VLOOKUP(C349,'Lists &amp; COA'!$E$47:$G$145,2,FALSE),"Vendor not found"))</x:f>
      </x:c>
      <x:c r="E349" s="13"/>
      <x:c r="F349" s="13"/>
      <x:c r="G349" s="77"/>
      <x:c r="H349" s="77"/>
      <x:c r="I349" s="78" t="str">
        <x:f>IF(G349="","",N(G349)+N(H349))</x:f>
      </x:c>
      <x:c r="J349" s="13"/>
      <x:c r="K349" s="13"/>
      <x:c r="L349" s="13"/>
      <x:c r="M349" s="13"/>
      <x:c r="N349" s="13"/>
      <x:c r="O349" s="13"/>
      <x:c r="P349" s="13"/>
      <x:c r="Q349" s="13"/>
    </x:row>
    <x:row r="350">
      <x:c r="A350" s="13"/>
      <x:c r="B350" s="14"/>
      <x:c r="C350" s="13"/>
      <x:c r="D350" s="76" t="str">
        <x:f>IF(C350="","",IFERROR(VLOOKUP(C350,'Lists &amp; COA'!$E$47:$G$145,2,FALSE),"Vendor not found"))</x:f>
      </x:c>
      <x:c r="E350" s="13"/>
      <x:c r="F350" s="13"/>
      <x:c r="G350" s="77"/>
      <x:c r="H350" s="77"/>
      <x:c r="I350" s="78" t="str">
        <x:f>IF(G350="","",N(G350)+N(H350))</x:f>
      </x:c>
      <x:c r="J350" s="13"/>
      <x:c r="K350" s="13"/>
      <x:c r="L350" s="13"/>
      <x:c r="M350" s="13"/>
      <x:c r="N350" s="13"/>
      <x:c r="O350" s="13"/>
      <x:c r="P350" s="13"/>
      <x:c r="Q350" s="13"/>
    </x:row>
    <x:row r="351">
      <x:c r="A351" s="13"/>
      <x:c r="B351" s="14"/>
      <x:c r="C351" s="13"/>
      <x:c r="D351" s="76" t="str">
        <x:f>IF(C351="","",IFERROR(VLOOKUP(C351,'Lists &amp; COA'!$E$47:$G$145,2,FALSE),"Vendor not found"))</x:f>
      </x:c>
      <x:c r="E351" s="13"/>
      <x:c r="F351" s="13"/>
      <x:c r="G351" s="77"/>
      <x:c r="H351" s="77"/>
      <x:c r="I351" s="78" t="str">
        <x:f>IF(G351="","",N(G351)+N(H351))</x:f>
      </x:c>
      <x:c r="J351" s="13"/>
      <x:c r="K351" s="13"/>
      <x:c r="L351" s="13"/>
      <x:c r="M351" s="13"/>
      <x:c r="N351" s="13"/>
      <x:c r="O351" s="13"/>
      <x:c r="P351" s="13"/>
      <x:c r="Q351" s="13"/>
    </x:row>
    <x:row r="352">
      <x:c r="A352" s="13"/>
      <x:c r="B352" s="14"/>
      <x:c r="C352" s="13"/>
      <x:c r="D352" s="76" t="str">
        <x:f>IF(C352="","",IFERROR(VLOOKUP(C352,'Lists &amp; COA'!$E$47:$G$145,2,FALSE),"Vendor not found"))</x:f>
      </x:c>
      <x:c r="E352" s="13"/>
      <x:c r="F352" s="13"/>
      <x:c r="G352" s="77"/>
      <x:c r="H352" s="77"/>
      <x:c r="I352" s="78" t="str">
        <x:f>IF(G352="","",N(G352)+N(H352))</x:f>
      </x:c>
      <x:c r="J352" s="13"/>
      <x:c r="K352" s="13"/>
      <x:c r="L352" s="13"/>
      <x:c r="M352" s="13"/>
      <x:c r="N352" s="13"/>
      <x:c r="O352" s="13"/>
      <x:c r="P352" s="13"/>
      <x:c r="Q352" s="13"/>
    </x:row>
    <x:row r="353">
      <x:c r="A353" s="13"/>
      <x:c r="B353" s="14"/>
      <x:c r="C353" s="13"/>
      <x:c r="D353" s="76" t="str">
        <x:f>IF(C353="","",IFERROR(VLOOKUP(C353,'Lists &amp; COA'!$E$47:$G$145,2,FALSE),"Vendor not found"))</x:f>
      </x:c>
      <x:c r="E353" s="13"/>
      <x:c r="F353" s="13"/>
      <x:c r="G353" s="77"/>
      <x:c r="H353" s="77"/>
      <x:c r="I353" s="78" t="str">
        <x:f>IF(G353="","",N(G353)+N(H353))</x:f>
      </x:c>
      <x:c r="J353" s="13"/>
      <x:c r="K353" s="13"/>
      <x:c r="L353" s="13"/>
      <x:c r="M353" s="13"/>
      <x:c r="N353" s="13"/>
      <x:c r="O353" s="13"/>
      <x:c r="P353" s="13"/>
      <x:c r="Q353" s="13"/>
    </x:row>
    <x:row r="354">
      <x:c r="A354" s="13"/>
      <x:c r="B354" s="14"/>
      <x:c r="C354" s="13"/>
      <x:c r="D354" s="76" t="str">
        <x:f>IF(C354="","",IFERROR(VLOOKUP(C354,'Lists &amp; COA'!$E$47:$G$145,2,FALSE),"Vendor not found"))</x:f>
      </x:c>
      <x:c r="E354" s="13"/>
      <x:c r="F354" s="13"/>
      <x:c r="G354" s="77"/>
      <x:c r="H354" s="77"/>
      <x:c r="I354" s="78" t="str">
        <x:f>IF(G354="","",N(G354)+N(H354))</x:f>
      </x:c>
      <x:c r="J354" s="13"/>
      <x:c r="K354" s="13"/>
      <x:c r="L354" s="13"/>
      <x:c r="M354" s="13"/>
      <x:c r="N354" s="13"/>
      <x:c r="O354" s="13"/>
      <x:c r="P354" s="13"/>
      <x:c r="Q354" s="13"/>
    </x:row>
    <x:row r="355">
      <x:c r="A355" s="13"/>
      <x:c r="B355" s="14"/>
      <x:c r="C355" s="13"/>
      <x:c r="D355" s="76" t="str">
        <x:f>IF(C355="","",IFERROR(VLOOKUP(C355,'Lists &amp; COA'!$E$47:$G$145,2,FALSE),"Vendor not found"))</x:f>
      </x:c>
      <x:c r="E355" s="13"/>
      <x:c r="F355" s="13"/>
      <x:c r="G355" s="77"/>
      <x:c r="H355" s="77"/>
      <x:c r="I355" s="78" t="str">
        <x:f>IF(G355="","",N(G355)+N(H355))</x:f>
      </x:c>
      <x:c r="J355" s="13"/>
      <x:c r="K355" s="13"/>
      <x:c r="L355" s="13"/>
      <x:c r="M355" s="13"/>
      <x:c r="N355" s="13"/>
      <x:c r="O355" s="13"/>
      <x:c r="P355" s="13"/>
      <x:c r="Q355" s="13"/>
    </x:row>
    <x:row r="356">
      <x:c r="A356" s="13"/>
      <x:c r="B356" s="14"/>
      <x:c r="C356" s="13"/>
      <x:c r="D356" s="76" t="str">
        <x:f>IF(C356="","",IFERROR(VLOOKUP(C356,'Lists &amp; COA'!$E$47:$G$145,2,FALSE),"Vendor not found"))</x:f>
      </x:c>
      <x:c r="E356" s="13"/>
      <x:c r="F356" s="13"/>
      <x:c r="G356" s="77"/>
      <x:c r="H356" s="77"/>
      <x:c r="I356" s="78" t="str">
        <x:f>IF(G356="","",N(G356)+N(H356))</x:f>
      </x:c>
      <x:c r="J356" s="13"/>
      <x:c r="K356" s="13"/>
      <x:c r="L356" s="13"/>
      <x:c r="M356" s="13"/>
      <x:c r="N356" s="13"/>
      <x:c r="O356" s="13"/>
      <x:c r="P356" s="13"/>
      <x:c r="Q356" s="13"/>
    </x:row>
    <x:row r="357">
      <x:c r="A357" s="13"/>
      <x:c r="B357" s="14"/>
      <x:c r="C357" s="13"/>
      <x:c r="D357" s="76" t="str">
        <x:f>IF(C357="","",IFERROR(VLOOKUP(C357,'Lists &amp; COA'!$E$47:$G$145,2,FALSE),"Vendor not found"))</x:f>
      </x:c>
      <x:c r="E357" s="13"/>
      <x:c r="F357" s="13"/>
      <x:c r="G357" s="77"/>
      <x:c r="H357" s="77"/>
      <x:c r="I357" s="78" t="str">
        <x:f>IF(G357="","",N(G357)+N(H357))</x:f>
      </x:c>
      <x:c r="J357" s="13"/>
      <x:c r="K357" s="13"/>
      <x:c r="L357" s="13"/>
      <x:c r="M357" s="13"/>
      <x:c r="N357" s="13"/>
      <x:c r="O357" s="13"/>
      <x:c r="P357" s="13"/>
      <x:c r="Q357" s="13"/>
    </x:row>
    <x:row r="358">
      <x:c r="A358" s="13"/>
      <x:c r="B358" s="14"/>
      <x:c r="C358" s="13"/>
      <x:c r="D358" s="76" t="str">
        <x:f>IF(C358="","",IFERROR(VLOOKUP(C358,'Lists &amp; COA'!$E$47:$G$145,2,FALSE),"Vendor not found"))</x:f>
      </x:c>
      <x:c r="E358" s="13"/>
      <x:c r="F358" s="13"/>
      <x:c r="G358" s="77"/>
      <x:c r="H358" s="77"/>
      <x:c r="I358" s="78" t="str">
        <x:f>IF(G358="","",N(G358)+N(H358))</x:f>
      </x:c>
      <x:c r="J358" s="13"/>
      <x:c r="K358" s="13"/>
      <x:c r="L358" s="13"/>
      <x:c r="M358" s="13"/>
      <x:c r="N358" s="13"/>
      <x:c r="O358" s="13"/>
      <x:c r="P358" s="13"/>
      <x:c r="Q358" s="13"/>
    </x:row>
    <x:row r="359">
      <x:c r="A359" s="13"/>
      <x:c r="B359" s="14"/>
      <x:c r="C359" s="13"/>
      <x:c r="D359" s="76" t="str">
        <x:f>IF(C359="","",IFERROR(VLOOKUP(C359,'Lists &amp; COA'!$E$47:$G$145,2,FALSE),"Vendor not found"))</x:f>
      </x:c>
      <x:c r="E359" s="13"/>
      <x:c r="F359" s="13"/>
      <x:c r="G359" s="77"/>
      <x:c r="H359" s="77"/>
      <x:c r="I359" s="78" t="str">
        <x:f>IF(G359="","",N(G359)+N(H359))</x:f>
      </x:c>
      <x:c r="J359" s="13"/>
      <x:c r="K359" s="13"/>
      <x:c r="L359" s="13"/>
      <x:c r="M359" s="13"/>
      <x:c r="N359" s="13"/>
      <x:c r="O359" s="13"/>
      <x:c r="P359" s="13"/>
      <x:c r="Q359" s="13"/>
    </x:row>
    <x:row r="360">
      <x:c r="A360" s="13"/>
      <x:c r="B360" s="14"/>
      <x:c r="C360" s="13"/>
      <x:c r="D360" s="76" t="str">
        <x:f>IF(C360="","",IFERROR(VLOOKUP(C360,'Lists &amp; COA'!$E$47:$G$145,2,FALSE),"Vendor not found"))</x:f>
      </x:c>
      <x:c r="E360" s="13"/>
      <x:c r="F360" s="13"/>
      <x:c r="G360" s="77"/>
      <x:c r="H360" s="77"/>
      <x:c r="I360" s="78" t="str">
        <x:f>IF(G360="","",N(G360)+N(H360))</x:f>
      </x:c>
      <x:c r="J360" s="13"/>
      <x:c r="K360" s="13"/>
      <x:c r="L360" s="13"/>
      <x:c r="M360" s="13"/>
      <x:c r="N360" s="13"/>
      <x:c r="O360" s="13"/>
      <x:c r="P360" s="13"/>
      <x:c r="Q360" s="13"/>
    </x:row>
    <x:row r="361">
      <x:c r="A361" s="13"/>
      <x:c r="B361" s="14"/>
      <x:c r="C361" s="13"/>
      <x:c r="D361" s="76" t="str">
        <x:f>IF(C361="","",IFERROR(VLOOKUP(C361,'Lists &amp; COA'!$E$47:$G$145,2,FALSE),"Vendor not found"))</x:f>
      </x:c>
      <x:c r="E361" s="13"/>
      <x:c r="F361" s="13"/>
      <x:c r="G361" s="77"/>
      <x:c r="H361" s="77"/>
      <x:c r="I361" s="78" t="str">
        <x:f>IF(G361="","",N(G361)+N(H361))</x:f>
      </x:c>
      <x:c r="J361" s="13"/>
      <x:c r="K361" s="13"/>
      <x:c r="L361" s="13"/>
      <x:c r="M361" s="13"/>
      <x:c r="N361" s="13"/>
      <x:c r="O361" s="13"/>
      <x:c r="P361" s="13"/>
      <x:c r="Q361" s="13"/>
    </x:row>
    <x:row r="362">
      <x:c r="A362" s="13"/>
      <x:c r="B362" s="14"/>
      <x:c r="C362" s="13"/>
      <x:c r="D362" s="76" t="str">
        <x:f>IF(C362="","",IFERROR(VLOOKUP(C362,'Lists &amp; COA'!$E$47:$G$145,2,FALSE),"Vendor not found"))</x:f>
      </x:c>
      <x:c r="E362" s="13"/>
      <x:c r="F362" s="13"/>
      <x:c r="G362" s="77"/>
      <x:c r="H362" s="77"/>
      <x:c r="I362" s="78" t="str">
        <x:f>IF(G362="","",N(G362)+N(H362))</x:f>
      </x:c>
      <x:c r="J362" s="13"/>
      <x:c r="K362" s="13"/>
      <x:c r="L362" s="13"/>
      <x:c r="M362" s="13"/>
      <x:c r="N362" s="13"/>
      <x:c r="O362" s="13"/>
      <x:c r="P362" s="13"/>
      <x:c r="Q362" s="13"/>
    </x:row>
    <x:row r="363">
      <x:c r="A363" s="13"/>
      <x:c r="B363" s="14"/>
      <x:c r="C363" s="13"/>
      <x:c r="D363" s="76" t="str">
        <x:f>IF(C363="","",IFERROR(VLOOKUP(C363,'Lists &amp; COA'!$E$47:$G$145,2,FALSE),"Vendor not found"))</x:f>
      </x:c>
      <x:c r="E363" s="13"/>
      <x:c r="F363" s="13"/>
      <x:c r="G363" s="77"/>
      <x:c r="H363" s="77"/>
      <x:c r="I363" s="78" t="str">
        <x:f>IF(G363="","",N(G363)+N(H363))</x:f>
      </x:c>
      <x:c r="J363" s="13"/>
      <x:c r="K363" s="13"/>
      <x:c r="L363" s="13"/>
      <x:c r="M363" s="13"/>
      <x:c r="N363" s="13"/>
      <x:c r="O363" s="13"/>
      <x:c r="P363" s="13"/>
      <x:c r="Q363" s="13"/>
    </x:row>
    <x:row r="364">
      <x:c r="A364" s="13"/>
      <x:c r="B364" s="14"/>
      <x:c r="C364" s="13"/>
      <x:c r="D364" s="76" t="str">
        <x:f>IF(C364="","",IFERROR(VLOOKUP(C364,'Lists &amp; COA'!$E$47:$G$145,2,FALSE),"Vendor not found"))</x:f>
      </x:c>
      <x:c r="E364" s="13"/>
      <x:c r="F364" s="13"/>
      <x:c r="G364" s="77"/>
      <x:c r="H364" s="77"/>
      <x:c r="I364" s="78" t="str">
        <x:f>IF(G364="","",N(G364)+N(H364))</x:f>
      </x:c>
      <x:c r="J364" s="13"/>
      <x:c r="K364" s="13"/>
      <x:c r="L364" s="13"/>
      <x:c r="M364" s="13"/>
      <x:c r="N364" s="13"/>
      <x:c r="O364" s="13"/>
      <x:c r="P364" s="13"/>
      <x:c r="Q364" s="13"/>
    </x:row>
    <x:row r="365">
      <x:c r="A365" s="13"/>
      <x:c r="B365" s="14"/>
      <x:c r="C365" s="13"/>
      <x:c r="D365" s="76" t="str">
        <x:f>IF(C365="","",IFERROR(VLOOKUP(C365,'Lists &amp; COA'!$E$47:$G$145,2,FALSE),"Vendor not found"))</x:f>
      </x:c>
      <x:c r="E365" s="13"/>
      <x:c r="F365" s="13"/>
      <x:c r="G365" s="77"/>
      <x:c r="H365" s="77"/>
      <x:c r="I365" s="78" t="str">
        <x:f>IF(G365="","",N(G365)+N(H365))</x:f>
      </x:c>
      <x:c r="J365" s="13"/>
      <x:c r="K365" s="13"/>
      <x:c r="L365" s="13"/>
      <x:c r="M365" s="13"/>
      <x:c r="N365" s="13"/>
      <x:c r="O365" s="13"/>
      <x:c r="P365" s="13"/>
      <x:c r="Q365" s="13"/>
    </x:row>
    <x:row r="366">
      <x:c r="A366" s="13"/>
      <x:c r="B366" s="14"/>
      <x:c r="C366" s="13"/>
      <x:c r="D366" s="76" t="str">
        <x:f>IF(C366="","",IFERROR(VLOOKUP(C366,'Lists &amp; COA'!$E$47:$G$145,2,FALSE),"Vendor not found"))</x:f>
      </x:c>
      <x:c r="E366" s="13"/>
      <x:c r="F366" s="13"/>
      <x:c r="G366" s="77"/>
      <x:c r="H366" s="77"/>
      <x:c r="I366" s="78" t="str">
        <x:f>IF(G366="","",N(G366)+N(H366))</x:f>
      </x:c>
      <x:c r="J366" s="13"/>
      <x:c r="K366" s="13"/>
      <x:c r="L366" s="13"/>
      <x:c r="M366" s="13"/>
      <x:c r="N366" s="13"/>
      <x:c r="O366" s="13"/>
      <x:c r="P366" s="13"/>
      <x:c r="Q366" s="13"/>
    </x:row>
    <x:row r="367">
      <x:c r="A367" s="13"/>
      <x:c r="B367" s="14"/>
      <x:c r="C367" s="13"/>
      <x:c r="D367" s="76" t="str">
        <x:f>IF(C367="","",IFERROR(VLOOKUP(C367,'Lists &amp; COA'!$E$47:$G$145,2,FALSE),"Vendor not found"))</x:f>
      </x:c>
      <x:c r="E367" s="13"/>
      <x:c r="F367" s="13"/>
      <x:c r="G367" s="77"/>
      <x:c r="H367" s="77"/>
      <x:c r="I367" s="78" t="str">
        <x:f>IF(G367="","",N(G367)+N(H367))</x:f>
      </x:c>
      <x:c r="J367" s="13"/>
      <x:c r="K367" s="13"/>
      <x:c r="L367" s="13"/>
      <x:c r="M367" s="13"/>
      <x:c r="N367" s="13"/>
      <x:c r="O367" s="13"/>
      <x:c r="P367" s="13"/>
      <x:c r="Q367" s="13"/>
    </x:row>
    <x:row r="368">
      <x:c r="A368" s="13"/>
      <x:c r="B368" s="14"/>
      <x:c r="C368" s="13"/>
      <x:c r="D368" s="76" t="str">
        <x:f>IF(C368="","",IFERROR(VLOOKUP(C368,'Lists &amp; COA'!$E$47:$G$145,2,FALSE),"Vendor not found"))</x:f>
      </x:c>
      <x:c r="E368" s="13"/>
      <x:c r="F368" s="13"/>
      <x:c r="G368" s="77"/>
      <x:c r="H368" s="77"/>
      <x:c r="I368" s="78" t="str">
        <x:f>IF(G368="","",N(G368)+N(H368))</x:f>
      </x:c>
      <x:c r="J368" s="13"/>
      <x:c r="K368" s="13"/>
      <x:c r="L368" s="13"/>
      <x:c r="M368" s="13"/>
      <x:c r="N368" s="13"/>
      <x:c r="O368" s="13"/>
      <x:c r="P368" s="13"/>
      <x:c r="Q368" s="13"/>
    </x:row>
    <x:row r="369">
      <x:c r="A369" s="13"/>
      <x:c r="B369" s="14"/>
      <x:c r="C369" s="13"/>
      <x:c r="D369" s="76" t="str">
        <x:f>IF(C369="","",IFERROR(VLOOKUP(C369,'Lists &amp; COA'!$E$47:$G$145,2,FALSE),"Vendor not found"))</x:f>
      </x:c>
      <x:c r="E369" s="13"/>
      <x:c r="F369" s="13"/>
      <x:c r="G369" s="77"/>
      <x:c r="H369" s="77"/>
      <x:c r="I369" s="78" t="str">
        <x:f>IF(G369="","",N(G369)+N(H369))</x:f>
      </x:c>
      <x:c r="J369" s="13"/>
      <x:c r="K369" s="13"/>
      <x:c r="L369" s="13"/>
      <x:c r="M369" s="13"/>
      <x:c r="N369" s="13"/>
      <x:c r="O369" s="13"/>
      <x:c r="P369" s="13"/>
      <x:c r="Q369" s="13"/>
    </x:row>
    <x:row r="370">
      <x:c r="A370" s="13"/>
      <x:c r="B370" s="14"/>
      <x:c r="C370" s="13"/>
      <x:c r="D370" s="76" t="str">
        <x:f>IF(C370="","",IFERROR(VLOOKUP(C370,'Lists &amp; COA'!$E$47:$G$145,2,FALSE),"Vendor not found"))</x:f>
      </x:c>
      <x:c r="E370" s="13"/>
      <x:c r="F370" s="13"/>
      <x:c r="G370" s="77"/>
      <x:c r="H370" s="77"/>
      <x:c r="I370" s="78" t="str">
        <x:f>IF(G370="","",N(G370)+N(H370))</x:f>
      </x:c>
      <x:c r="J370" s="13"/>
      <x:c r="K370" s="13"/>
      <x:c r="L370" s="13"/>
      <x:c r="M370" s="13"/>
      <x:c r="N370" s="13"/>
      <x:c r="O370" s="13"/>
      <x:c r="P370" s="13"/>
      <x:c r="Q370" s="13"/>
    </x:row>
    <x:row r="371">
      <x:c r="A371" s="13"/>
      <x:c r="B371" s="14"/>
      <x:c r="C371" s="13"/>
      <x:c r="D371" s="76" t="str">
        <x:f>IF(C371="","",IFERROR(VLOOKUP(C371,'Lists &amp; COA'!$E$47:$G$145,2,FALSE),"Vendor not found"))</x:f>
      </x:c>
      <x:c r="E371" s="13"/>
      <x:c r="F371" s="13"/>
      <x:c r="G371" s="77"/>
      <x:c r="H371" s="77"/>
      <x:c r="I371" s="78" t="str">
        <x:f>IF(G371="","",N(G371)+N(H371))</x:f>
      </x:c>
      <x:c r="J371" s="13"/>
      <x:c r="K371" s="13"/>
      <x:c r="L371" s="13"/>
      <x:c r="M371" s="13"/>
      <x:c r="N371" s="13"/>
      <x:c r="O371" s="13"/>
      <x:c r="P371" s="13"/>
      <x:c r="Q371" s="13"/>
    </x:row>
    <x:row r="372">
      <x:c r="A372" s="13"/>
      <x:c r="B372" s="14"/>
      <x:c r="C372" s="13"/>
      <x:c r="D372" s="76" t="str">
        <x:f>IF(C372="","",IFERROR(VLOOKUP(C372,'Lists &amp; COA'!$E$47:$G$145,2,FALSE),"Vendor not found"))</x:f>
      </x:c>
      <x:c r="E372" s="13"/>
      <x:c r="F372" s="13"/>
      <x:c r="G372" s="77"/>
      <x:c r="H372" s="77"/>
      <x:c r="I372" s="78" t="str">
        <x:f>IF(G372="","",N(G372)+N(H372))</x:f>
      </x:c>
      <x:c r="J372" s="13"/>
      <x:c r="K372" s="13"/>
      <x:c r="L372" s="13"/>
      <x:c r="M372" s="13"/>
      <x:c r="N372" s="13"/>
      <x:c r="O372" s="13"/>
      <x:c r="P372" s="13"/>
      <x:c r="Q372" s="13"/>
    </x:row>
    <x:row r="373">
      <x:c r="A373" s="13"/>
      <x:c r="B373" s="14"/>
      <x:c r="C373" s="13"/>
      <x:c r="D373" s="76" t="str">
        <x:f>IF(C373="","",IFERROR(VLOOKUP(C373,'Lists &amp; COA'!$E$47:$G$145,2,FALSE),"Vendor not found"))</x:f>
      </x:c>
      <x:c r="E373" s="13"/>
      <x:c r="F373" s="13"/>
      <x:c r="G373" s="77"/>
      <x:c r="H373" s="77"/>
      <x:c r="I373" s="78" t="str">
        <x:f>IF(G373="","",N(G373)+N(H373))</x:f>
      </x:c>
      <x:c r="J373" s="13"/>
      <x:c r="K373" s="13"/>
      <x:c r="L373" s="13"/>
      <x:c r="M373" s="13"/>
      <x:c r="N373" s="13"/>
      <x:c r="O373" s="13"/>
      <x:c r="P373" s="13"/>
      <x:c r="Q373" s="13"/>
    </x:row>
    <x:row r="374">
      <x:c r="A374" s="13"/>
      <x:c r="B374" s="14"/>
      <x:c r="C374" s="13"/>
      <x:c r="D374" s="76" t="str">
        <x:f>IF(C374="","",IFERROR(VLOOKUP(C374,'Lists &amp; COA'!$E$47:$G$145,2,FALSE),"Vendor not found"))</x:f>
      </x:c>
      <x:c r="E374" s="13"/>
      <x:c r="F374" s="13"/>
      <x:c r="G374" s="77"/>
      <x:c r="H374" s="77"/>
      <x:c r="I374" s="78" t="str">
        <x:f>IF(G374="","",N(G374)+N(H374))</x:f>
      </x:c>
      <x:c r="J374" s="13"/>
      <x:c r="K374" s="13"/>
      <x:c r="L374" s="13"/>
      <x:c r="M374" s="13"/>
      <x:c r="N374" s="13"/>
      <x:c r="O374" s="13"/>
      <x:c r="P374" s="13"/>
      <x:c r="Q374" s="13"/>
    </x:row>
    <x:row r="375">
      <x:c r="A375" s="13"/>
      <x:c r="B375" s="14"/>
      <x:c r="C375" s="13"/>
      <x:c r="D375" s="76" t="str">
        <x:f>IF(C375="","",IFERROR(VLOOKUP(C375,'Lists &amp; COA'!$E$47:$G$145,2,FALSE),"Vendor not found"))</x:f>
      </x:c>
      <x:c r="E375" s="13"/>
      <x:c r="F375" s="13"/>
      <x:c r="G375" s="77"/>
      <x:c r="H375" s="77"/>
      <x:c r="I375" s="78" t="str">
        <x:f>IF(G375="","",N(G375)+N(H375))</x:f>
      </x:c>
      <x:c r="J375" s="13"/>
      <x:c r="K375" s="13"/>
      <x:c r="L375" s="13"/>
      <x:c r="M375" s="13"/>
      <x:c r="N375" s="13"/>
      <x:c r="O375" s="13"/>
      <x:c r="P375" s="13"/>
      <x:c r="Q375" s="13"/>
    </x:row>
    <x:row r="376">
      <x:c r="A376" s="13"/>
      <x:c r="B376" s="14"/>
      <x:c r="C376" s="13"/>
      <x:c r="D376" s="76" t="str">
        <x:f>IF(C376="","",IFERROR(VLOOKUP(C376,'Lists &amp; COA'!$E$47:$G$145,2,FALSE),"Vendor not found"))</x:f>
      </x:c>
      <x:c r="E376" s="13"/>
      <x:c r="F376" s="13"/>
      <x:c r="G376" s="77"/>
      <x:c r="H376" s="77"/>
      <x:c r="I376" s="78" t="str">
        <x:f>IF(G376="","",N(G376)+N(H376))</x:f>
      </x:c>
      <x:c r="J376" s="13"/>
      <x:c r="K376" s="13"/>
      <x:c r="L376" s="13"/>
      <x:c r="M376" s="13"/>
      <x:c r="N376" s="13"/>
      <x:c r="O376" s="13"/>
      <x:c r="P376" s="13"/>
      <x:c r="Q376" s="13"/>
    </x:row>
    <x:row r="377">
      <x:c r="A377" s="13"/>
      <x:c r="B377" s="14"/>
      <x:c r="C377" s="13"/>
      <x:c r="D377" s="76" t="str">
        <x:f>IF(C377="","",IFERROR(VLOOKUP(C377,'Lists &amp; COA'!$E$47:$G$145,2,FALSE),"Vendor not found"))</x:f>
      </x:c>
      <x:c r="E377" s="13"/>
      <x:c r="F377" s="13"/>
      <x:c r="G377" s="77"/>
      <x:c r="H377" s="77"/>
      <x:c r="I377" s="78" t="str">
        <x:f>IF(G377="","",N(G377)+N(H377))</x:f>
      </x:c>
      <x:c r="J377" s="13"/>
      <x:c r="K377" s="13"/>
      <x:c r="L377" s="13"/>
      <x:c r="M377" s="13"/>
      <x:c r="N377" s="13"/>
      <x:c r="O377" s="13"/>
      <x:c r="P377" s="13"/>
      <x:c r="Q377" s="13"/>
    </x:row>
    <x:row r="378">
      <x:c r="A378" s="13"/>
      <x:c r="B378" s="14"/>
      <x:c r="C378" s="13"/>
      <x:c r="D378" s="76" t="str">
        <x:f>IF(C378="","",IFERROR(VLOOKUP(C378,'Lists &amp; COA'!$E$47:$G$145,2,FALSE),"Vendor not found"))</x:f>
      </x:c>
      <x:c r="E378" s="13"/>
      <x:c r="F378" s="13"/>
      <x:c r="G378" s="77"/>
      <x:c r="H378" s="77"/>
      <x:c r="I378" s="78" t="str">
        <x:f>IF(G378="","",N(G378)+N(H378))</x:f>
      </x:c>
      <x:c r="J378" s="13"/>
      <x:c r="K378" s="13"/>
      <x:c r="L378" s="13"/>
      <x:c r="M378" s="13"/>
      <x:c r="N378" s="13"/>
      <x:c r="O378" s="13"/>
      <x:c r="P378" s="13"/>
      <x:c r="Q378" s="13"/>
    </x:row>
    <x:row r="379">
      <x:c r="A379" s="13"/>
      <x:c r="B379" s="14"/>
      <x:c r="C379" s="13"/>
      <x:c r="D379" s="76" t="str">
        <x:f>IF(C379="","",IFERROR(VLOOKUP(C379,'Lists &amp; COA'!$E$47:$G$145,2,FALSE),"Vendor not found"))</x:f>
      </x:c>
      <x:c r="E379" s="13"/>
      <x:c r="F379" s="13"/>
      <x:c r="G379" s="77"/>
      <x:c r="H379" s="77"/>
      <x:c r="I379" s="78" t="str">
        <x:f>IF(G379="","",N(G379)+N(H379))</x:f>
      </x:c>
      <x:c r="J379" s="13"/>
      <x:c r="K379" s="13"/>
      <x:c r="L379" s="13"/>
      <x:c r="M379" s="13"/>
      <x:c r="N379" s="13"/>
      <x:c r="O379" s="13"/>
      <x:c r="P379" s="13"/>
      <x:c r="Q379" s="13"/>
    </x:row>
    <x:row r="380">
      <x:c r="A380" s="13"/>
      <x:c r="B380" s="14"/>
      <x:c r="C380" s="13"/>
      <x:c r="D380" s="76" t="str">
        <x:f>IF(C380="","",IFERROR(VLOOKUP(C380,'Lists &amp; COA'!$E$47:$G$145,2,FALSE),"Vendor not found"))</x:f>
      </x:c>
      <x:c r="E380" s="13"/>
      <x:c r="F380" s="13"/>
      <x:c r="G380" s="77"/>
      <x:c r="H380" s="77"/>
      <x:c r="I380" s="78" t="str">
        <x:f>IF(G380="","",N(G380)+N(H380))</x:f>
      </x:c>
      <x:c r="J380" s="13"/>
      <x:c r="K380" s="13"/>
      <x:c r="L380" s="13"/>
      <x:c r="M380" s="13"/>
      <x:c r="N380" s="13"/>
      <x:c r="O380" s="13"/>
      <x:c r="P380" s="13"/>
      <x:c r="Q380" s="13"/>
    </x:row>
    <x:row r="381">
      <x:c r="A381" s="13"/>
      <x:c r="B381" s="14"/>
      <x:c r="C381" s="13"/>
      <x:c r="D381" s="76" t="str">
        <x:f>IF(C381="","",IFERROR(VLOOKUP(C381,'Lists &amp; COA'!$E$47:$G$145,2,FALSE),"Vendor not found"))</x:f>
      </x:c>
      <x:c r="E381" s="13"/>
      <x:c r="F381" s="13"/>
      <x:c r="G381" s="77"/>
      <x:c r="H381" s="77"/>
      <x:c r="I381" s="78" t="str">
        <x:f>IF(G381="","",N(G381)+N(H381))</x:f>
      </x:c>
      <x:c r="J381" s="13"/>
      <x:c r="K381" s="13"/>
      <x:c r="L381" s="13"/>
      <x:c r="M381" s="13"/>
      <x:c r="N381" s="13"/>
      <x:c r="O381" s="13"/>
      <x:c r="P381" s="13"/>
      <x:c r="Q381" s="13"/>
    </x:row>
    <x:row r="382">
      <x:c r="A382" s="13"/>
      <x:c r="B382" s="14"/>
      <x:c r="C382" s="13"/>
      <x:c r="D382" s="76" t="str">
        <x:f>IF(C382="","",IFERROR(VLOOKUP(C382,'Lists &amp; COA'!$E$47:$G$145,2,FALSE),"Vendor not found"))</x:f>
      </x:c>
      <x:c r="E382" s="13"/>
      <x:c r="F382" s="13"/>
      <x:c r="G382" s="77"/>
      <x:c r="H382" s="77"/>
      <x:c r="I382" s="78" t="str">
        <x:f>IF(G382="","",N(G382)+N(H382))</x:f>
      </x:c>
      <x:c r="J382" s="13"/>
      <x:c r="K382" s="13"/>
      <x:c r="L382" s="13"/>
      <x:c r="M382" s="13"/>
      <x:c r="N382" s="13"/>
      <x:c r="O382" s="13"/>
      <x:c r="P382" s="13"/>
      <x:c r="Q382" s="13"/>
    </x:row>
    <x:row r="383">
      <x:c r="A383" s="13"/>
      <x:c r="B383" s="14"/>
      <x:c r="C383" s="13"/>
      <x:c r="D383" s="76" t="str">
        <x:f>IF(C383="","",IFERROR(VLOOKUP(C383,'Lists &amp; COA'!$E$47:$G$145,2,FALSE),"Vendor not found"))</x:f>
      </x:c>
      <x:c r="E383" s="13"/>
      <x:c r="F383" s="13"/>
      <x:c r="G383" s="77"/>
      <x:c r="H383" s="77"/>
      <x:c r="I383" s="78" t="str">
        <x:f>IF(G383="","",N(G383)+N(H383))</x:f>
      </x:c>
      <x:c r="J383" s="13"/>
      <x:c r="K383" s="13"/>
      <x:c r="L383" s="13"/>
      <x:c r="M383" s="13"/>
      <x:c r="N383" s="13"/>
      <x:c r="O383" s="13"/>
      <x:c r="P383" s="13"/>
      <x:c r="Q383" s="13"/>
    </x:row>
    <x:row r="384">
      <x:c r="A384" s="13"/>
      <x:c r="B384" s="14"/>
      <x:c r="C384" s="13"/>
      <x:c r="D384" s="76" t="str">
        <x:f>IF(C384="","",IFERROR(VLOOKUP(C384,'Lists &amp; COA'!$E$47:$G$145,2,FALSE),"Vendor not found"))</x:f>
      </x:c>
      <x:c r="E384" s="13"/>
      <x:c r="F384" s="13"/>
      <x:c r="G384" s="77"/>
      <x:c r="H384" s="77"/>
      <x:c r="I384" s="78" t="str">
        <x:f>IF(G384="","",N(G384)+N(H384))</x:f>
      </x:c>
      <x:c r="J384" s="13"/>
      <x:c r="K384" s="13"/>
      <x:c r="L384" s="13"/>
      <x:c r="M384" s="13"/>
      <x:c r="N384" s="13"/>
      <x:c r="O384" s="13"/>
      <x:c r="P384" s="13"/>
      <x:c r="Q384" s="13"/>
    </x:row>
    <x:row r="385">
      <x:c r="A385" s="13"/>
      <x:c r="B385" s="14"/>
      <x:c r="C385" s="13"/>
      <x:c r="D385" s="76" t="str">
        <x:f>IF(C385="","",IFERROR(VLOOKUP(C385,'Lists &amp; COA'!$E$47:$G$145,2,FALSE),"Vendor not found"))</x:f>
      </x:c>
      <x:c r="E385" s="13"/>
      <x:c r="F385" s="13"/>
      <x:c r="G385" s="77"/>
      <x:c r="H385" s="77"/>
      <x:c r="I385" s="78" t="str">
        <x:f>IF(G385="","",N(G385)+N(H385))</x:f>
      </x:c>
      <x:c r="J385" s="13"/>
      <x:c r="K385" s="13"/>
      <x:c r="L385" s="13"/>
      <x:c r="M385" s="13"/>
      <x:c r="N385" s="13"/>
      <x:c r="O385" s="13"/>
      <x:c r="P385" s="13"/>
      <x:c r="Q385" s="13"/>
    </x:row>
    <x:row r="386">
      <x:c r="A386" s="13"/>
      <x:c r="B386" s="14"/>
      <x:c r="C386" s="13"/>
      <x:c r="D386" s="76" t="str">
        <x:f>IF(C386="","",IFERROR(VLOOKUP(C386,'Lists &amp; COA'!$E$47:$G$145,2,FALSE),"Vendor not found"))</x:f>
      </x:c>
      <x:c r="E386" s="13"/>
      <x:c r="F386" s="13"/>
      <x:c r="G386" s="77"/>
      <x:c r="H386" s="77"/>
      <x:c r="I386" s="78" t="str">
        <x:f>IF(G386="","",N(G386)+N(H386))</x:f>
      </x:c>
      <x:c r="J386" s="13"/>
      <x:c r="K386" s="13"/>
      <x:c r="L386" s="13"/>
      <x:c r="M386" s="13"/>
      <x:c r="N386" s="13"/>
      <x:c r="O386" s="13"/>
      <x:c r="P386" s="13"/>
      <x:c r="Q386" s="13"/>
    </x:row>
    <x:row r="387">
      <x:c r="A387" s="13"/>
      <x:c r="B387" s="14"/>
      <x:c r="C387" s="13"/>
      <x:c r="D387" s="76" t="str">
        <x:f>IF(C387="","",IFERROR(VLOOKUP(C387,'Lists &amp; COA'!$E$47:$G$145,2,FALSE),"Vendor not found"))</x:f>
      </x:c>
      <x:c r="E387" s="13"/>
      <x:c r="F387" s="13"/>
      <x:c r="G387" s="77"/>
      <x:c r="H387" s="77"/>
      <x:c r="I387" s="78" t="str">
        <x:f>IF(G387="","",N(G387)+N(H387))</x:f>
      </x:c>
      <x:c r="J387" s="13"/>
      <x:c r="K387" s="13"/>
      <x:c r="L387" s="13"/>
      <x:c r="M387" s="13"/>
      <x:c r="N387" s="13"/>
      <x:c r="O387" s="13"/>
      <x:c r="P387" s="13"/>
      <x:c r="Q387" s="13"/>
    </x:row>
    <x:row r="388">
      <x:c r="A388" s="13"/>
      <x:c r="B388" s="14"/>
      <x:c r="C388" s="13"/>
      <x:c r="D388" s="76" t="str">
        <x:f>IF(C388="","",IFERROR(VLOOKUP(C388,'Lists &amp; COA'!$E$47:$G$145,2,FALSE),"Vendor not found"))</x:f>
      </x:c>
      <x:c r="E388" s="13"/>
      <x:c r="F388" s="13"/>
      <x:c r="G388" s="77"/>
      <x:c r="H388" s="77"/>
      <x:c r="I388" s="78" t="str">
        <x:f>IF(G388="","",N(G388)+N(H388))</x:f>
      </x:c>
      <x:c r="J388" s="13"/>
      <x:c r="K388" s="13"/>
      <x:c r="L388" s="13"/>
      <x:c r="M388" s="13"/>
      <x:c r="N388" s="13"/>
      <x:c r="O388" s="13"/>
      <x:c r="P388" s="13"/>
      <x:c r="Q388" s="13"/>
    </x:row>
    <x:row r="389">
      <x:c r="A389" s="13"/>
      <x:c r="B389" s="14"/>
      <x:c r="C389" s="13"/>
      <x:c r="D389" s="76" t="str">
        <x:f>IF(C389="","",IFERROR(VLOOKUP(C389,'Lists &amp; COA'!$E$47:$G$145,2,FALSE),"Vendor not found"))</x:f>
      </x:c>
      <x:c r="E389" s="13"/>
      <x:c r="F389" s="13"/>
      <x:c r="G389" s="77"/>
      <x:c r="H389" s="77"/>
      <x:c r="I389" s="78" t="str">
        <x:f>IF(G389="","",N(G389)+N(H389))</x:f>
      </x:c>
      <x:c r="J389" s="13"/>
      <x:c r="K389" s="13"/>
      <x:c r="L389" s="13"/>
      <x:c r="M389" s="13"/>
      <x:c r="N389" s="13"/>
      <x:c r="O389" s="13"/>
      <x:c r="P389" s="13"/>
      <x:c r="Q389" s="13"/>
    </x:row>
    <x:row r="390">
      <x:c r="A390" s="13"/>
      <x:c r="B390" s="14"/>
      <x:c r="C390" s="13"/>
      <x:c r="D390" s="76" t="str">
        <x:f>IF(C390="","",IFERROR(VLOOKUP(C390,'Lists &amp; COA'!$E$47:$G$145,2,FALSE),"Vendor not found"))</x:f>
      </x:c>
      <x:c r="E390" s="13"/>
      <x:c r="F390" s="13"/>
      <x:c r="G390" s="77"/>
      <x:c r="H390" s="77"/>
      <x:c r="I390" s="78" t="str">
        <x:f>IF(G390="","",N(G390)+N(H390))</x:f>
      </x:c>
      <x:c r="J390" s="13"/>
      <x:c r="K390" s="13"/>
      <x:c r="L390" s="13"/>
      <x:c r="M390" s="13"/>
      <x:c r="N390" s="13"/>
      <x:c r="O390" s="13"/>
      <x:c r="P390" s="13"/>
      <x:c r="Q390" s="13"/>
    </x:row>
    <x:row r="391">
      <x:c r="A391" s="13"/>
      <x:c r="B391" s="14"/>
      <x:c r="C391" s="13"/>
      <x:c r="D391" s="76" t="str">
        <x:f>IF(C391="","",IFERROR(VLOOKUP(C391,'Lists &amp; COA'!$E$47:$G$145,2,FALSE),"Vendor not found"))</x:f>
      </x:c>
      <x:c r="E391" s="13"/>
      <x:c r="F391" s="13"/>
      <x:c r="G391" s="77"/>
      <x:c r="H391" s="77"/>
      <x:c r="I391" s="78" t="str">
        <x:f>IF(G391="","",N(G391)+N(H391))</x:f>
      </x:c>
      <x:c r="J391" s="13"/>
      <x:c r="K391" s="13"/>
      <x:c r="L391" s="13"/>
      <x:c r="M391" s="13"/>
      <x:c r="N391" s="13"/>
      <x:c r="O391" s="13"/>
      <x:c r="P391" s="13"/>
      <x:c r="Q391" s="13"/>
    </x:row>
    <x:row r="392">
      <x:c r="A392" s="13"/>
      <x:c r="B392" s="14"/>
      <x:c r="C392" s="13"/>
      <x:c r="D392" s="76" t="str">
        <x:f>IF(C392="","",IFERROR(VLOOKUP(C392,'Lists &amp; COA'!$E$47:$G$145,2,FALSE),"Vendor not found"))</x:f>
      </x:c>
      <x:c r="E392" s="13"/>
      <x:c r="F392" s="13"/>
      <x:c r="G392" s="77"/>
      <x:c r="H392" s="77"/>
      <x:c r="I392" s="78" t="str">
        <x:f>IF(G392="","",N(G392)+N(H392))</x:f>
      </x:c>
      <x:c r="J392" s="13"/>
      <x:c r="K392" s="13"/>
      <x:c r="L392" s="13"/>
      <x:c r="M392" s="13"/>
      <x:c r="N392" s="13"/>
      <x:c r="O392" s="13"/>
      <x:c r="P392" s="13"/>
      <x:c r="Q392" s="13"/>
    </x:row>
    <x:row r="393">
      <x:c r="A393" s="13"/>
      <x:c r="B393" s="14"/>
      <x:c r="C393" s="13"/>
      <x:c r="D393" s="76" t="str">
        <x:f>IF(C393="","",IFERROR(VLOOKUP(C393,'Lists &amp; COA'!$E$47:$G$145,2,FALSE),"Vendor not found"))</x:f>
      </x:c>
      <x:c r="E393" s="13"/>
      <x:c r="F393" s="13"/>
      <x:c r="G393" s="77"/>
      <x:c r="H393" s="77"/>
      <x:c r="I393" s="78" t="str">
        <x:f>IF(G393="","",N(G393)+N(H393))</x:f>
      </x:c>
      <x:c r="J393" s="13"/>
      <x:c r="K393" s="13"/>
      <x:c r="L393" s="13"/>
      <x:c r="M393" s="13"/>
      <x:c r="N393" s="13"/>
      <x:c r="O393" s="13"/>
      <x:c r="P393" s="13"/>
      <x:c r="Q393" s="13"/>
    </x:row>
    <x:row r="394">
      <x:c r="A394" s="13"/>
      <x:c r="B394" s="14"/>
      <x:c r="C394" s="13"/>
      <x:c r="D394" s="76" t="str">
        <x:f>IF(C394="","",IFERROR(VLOOKUP(C394,'Lists &amp; COA'!$E$47:$G$145,2,FALSE),"Vendor not found"))</x:f>
      </x:c>
      <x:c r="E394" s="13"/>
      <x:c r="F394" s="13"/>
      <x:c r="G394" s="77"/>
      <x:c r="H394" s="77"/>
      <x:c r="I394" s="78" t="str">
        <x:f>IF(G394="","",N(G394)+N(H394))</x:f>
      </x:c>
      <x:c r="J394" s="13"/>
      <x:c r="K394" s="13"/>
      <x:c r="L394" s="13"/>
      <x:c r="M394" s="13"/>
      <x:c r="N394" s="13"/>
      <x:c r="O394" s="13"/>
      <x:c r="P394" s="13"/>
      <x:c r="Q394" s="13"/>
    </x:row>
    <x:row r="395">
      <x:c r="A395" s="13"/>
      <x:c r="B395" s="14"/>
      <x:c r="C395" s="13"/>
      <x:c r="D395" s="76" t="str">
        <x:f>IF(C395="","",IFERROR(VLOOKUP(C395,'Lists &amp; COA'!$E$47:$G$145,2,FALSE),"Vendor not found"))</x:f>
      </x:c>
      <x:c r="E395" s="13"/>
      <x:c r="F395" s="13"/>
      <x:c r="G395" s="77"/>
      <x:c r="H395" s="77"/>
      <x:c r="I395" s="78" t="str">
        <x:f>IF(G395="","",N(G395)+N(H395))</x:f>
      </x:c>
      <x:c r="J395" s="13"/>
      <x:c r="K395" s="13"/>
      <x:c r="L395" s="13"/>
      <x:c r="M395" s="13"/>
      <x:c r="N395" s="13"/>
      <x:c r="O395" s="13"/>
      <x:c r="P395" s="13"/>
      <x:c r="Q395" s="13"/>
    </x:row>
    <x:row r="396">
      <x:c r="A396" s="13"/>
      <x:c r="B396" s="14"/>
      <x:c r="C396" s="13"/>
      <x:c r="D396" s="76" t="str">
        <x:f>IF(C396="","",IFERROR(VLOOKUP(C396,'Lists &amp; COA'!$E$47:$G$145,2,FALSE),"Vendor not found"))</x:f>
      </x:c>
      <x:c r="E396" s="13"/>
      <x:c r="F396" s="13"/>
      <x:c r="G396" s="77"/>
      <x:c r="H396" s="77"/>
      <x:c r="I396" s="78" t="str">
        <x:f>IF(G396="","",N(G396)+N(H396))</x:f>
      </x:c>
      <x:c r="J396" s="13"/>
      <x:c r="K396" s="13"/>
      <x:c r="L396" s="13"/>
      <x:c r="M396" s="13"/>
      <x:c r="N396" s="13"/>
      <x:c r="O396" s="13"/>
      <x:c r="P396" s="13"/>
      <x:c r="Q396" s="13"/>
    </x:row>
    <x:row r="397">
      <x:c r="A397" s="13"/>
      <x:c r="B397" s="14"/>
      <x:c r="C397" s="13"/>
      <x:c r="D397" s="76" t="str">
        <x:f>IF(C397="","",IFERROR(VLOOKUP(C397,'Lists &amp; COA'!$E$47:$G$145,2,FALSE),"Vendor not found"))</x:f>
      </x:c>
      <x:c r="E397" s="13"/>
      <x:c r="F397" s="13"/>
      <x:c r="G397" s="77"/>
      <x:c r="H397" s="77"/>
      <x:c r="I397" s="78" t="str">
        <x:f>IF(G397="","",N(G397)+N(H397))</x:f>
      </x:c>
      <x:c r="J397" s="13"/>
      <x:c r="K397" s="13"/>
      <x:c r="L397" s="13"/>
      <x:c r="M397" s="13"/>
      <x:c r="N397" s="13"/>
      <x:c r="O397" s="13"/>
      <x:c r="P397" s="13"/>
      <x:c r="Q397" s="13"/>
    </x:row>
    <x:row r="398">
      <x:c r="A398" s="13"/>
      <x:c r="B398" s="14"/>
      <x:c r="C398" s="13"/>
      <x:c r="D398" s="76" t="str">
        <x:f>IF(C398="","",IFERROR(VLOOKUP(C398,'Lists &amp; COA'!$E$47:$G$145,2,FALSE),"Vendor not found"))</x:f>
      </x:c>
      <x:c r="E398" s="13"/>
      <x:c r="F398" s="13"/>
      <x:c r="G398" s="77"/>
      <x:c r="H398" s="77"/>
      <x:c r="I398" s="78" t="str">
        <x:f>IF(G398="","",N(G398)+N(H398))</x:f>
      </x:c>
      <x:c r="J398" s="13"/>
      <x:c r="K398" s="13"/>
      <x:c r="L398" s="13"/>
      <x:c r="M398" s="13"/>
      <x:c r="N398" s="13"/>
      <x:c r="O398" s="13"/>
      <x:c r="P398" s="13"/>
      <x:c r="Q398" s="13"/>
    </x:row>
    <x:row r="399">
      <x:c r="A399" s="13"/>
      <x:c r="B399" s="14"/>
      <x:c r="C399" s="13"/>
      <x:c r="D399" s="76" t="str">
        <x:f>IF(C399="","",IFERROR(VLOOKUP(C399,'Lists &amp; COA'!$E$47:$G$145,2,FALSE),"Vendor not found"))</x:f>
      </x:c>
      <x:c r="E399" s="13"/>
      <x:c r="F399" s="13"/>
      <x:c r="G399" s="77"/>
      <x:c r="H399" s="77"/>
      <x:c r="I399" s="78" t="str">
        <x:f>IF(G399="","",N(G399)+N(H399))</x:f>
      </x:c>
      <x:c r="J399" s="13"/>
      <x:c r="K399" s="13"/>
      <x:c r="L399" s="13"/>
      <x:c r="M399" s="13"/>
      <x:c r="N399" s="13"/>
      <x:c r="O399" s="13"/>
      <x:c r="P399" s="13"/>
      <x:c r="Q399" s="13"/>
    </x:row>
    <x:row r="400">
      <x:c r="A400" s="13"/>
      <x:c r="B400" s="14"/>
      <x:c r="C400" s="13"/>
      <x:c r="D400" s="76" t="str">
        <x:f>IF(C400="","",IFERROR(VLOOKUP(C400,'Lists &amp; COA'!$E$47:$G$145,2,FALSE),"Vendor not found"))</x:f>
      </x:c>
      <x:c r="E400" s="13"/>
      <x:c r="F400" s="13"/>
      <x:c r="G400" s="77"/>
      <x:c r="H400" s="77"/>
      <x:c r="I400" s="78" t="str">
        <x:f>IF(G400="","",N(G400)+N(H400))</x:f>
      </x:c>
      <x:c r="J400" s="13"/>
      <x:c r="K400" s="13"/>
      <x:c r="L400" s="13"/>
      <x:c r="M400" s="13"/>
      <x:c r="N400" s="13"/>
      <x:c r="O400" s="13"/>
      <x:c r="P400" s="13"/>
      <x:c r="Q400" s="13"/>
    </x:row>
    <x:row r="401">
      <x:c r="A401" s="13"/>
      <x:c r="B401" s="14"/>
      <x:c r="C401" s="13"/>
      <x:c r="D401" s="76" t="str">
        <x:f>IF(C401="","",IFERROR(VLOOKUP(C401,'Lists &amp; COA'!$E$47:$G$145,2,FALSE),"Vendor not found"))</x:f>
      </x:c>
      <x:c r="E401" s="13"/>
      <x:c r="F401" s="13"/>
      <x:c r="G401" s="77"/>
      <x:c r="H401" s="77"/>
      <x:c r="I401" s="78" t="str">
        <x:f>IF(G401="","",N(G401)+N(H401))</x:f>
      </x:c>
      <x:c r="J401" s="13"/>
      <x:c r="K401" s="13"/>
      <x:c r="L401" s="13"/>
      <x:c r="M401" s="13"/>
      <x:c r="N401" s="13"/>
      <x:c r="O401" s="13"/>
      <x:c r="P401" s="13"/>
      <x:c r="Q401" s="13"/>
    </x:row>
    <x:row r="402">
      <x:c r="A402" s="13"/>
      <x:c r="B402" s="14"/>
      <x:c r="C402" s="13"/>
      <x:c r="D402" s="76" t="str">
        <x:f>IF(C402="","",IFERROR(VLOOKUP(C402,'Lists &amp; COA'!$E$47:$G$145,2,FALSE),"Vendor not found"))</x:f>
      </x:c>
      <x:c r="E402" s="13"/>
      <x:c r="F402" s="13"/>
      <x:c r="G402" s="77"/>
      <x:c r="H402" s="77"/>
      <x:c r="I402" s="78" t="str">
        <x:f>IF(G402="","",N(G402)+N(H402))</x:f>
      </x:c>
      <x:c r="J402" s="13"/>
      <x:c r="K402" s="13"/>
      <x:c r="L402" s="13"/>
      <x:c r="M402" s="13"/>
      <x:c r="N402" s="13"/>
      <x:c r="O402" s="13"/>
      <x:c r="P402" s="13"/>
      <x:c r="Q402" s="13"/>
    </x:row>
    <x:row r="403">
      <x:c r="A403" s="13"/>
      <x:c r="B403" s="14"/>
      <x:c r="C403" s="13"/>
      <x:c r="D403" s="76" t="str">
        <x:f>IF(C403="","",IFERROR(VLOOKUP(C403,'Lists &amp; COA'!$E$47:$G$145,2,FALSE),"Vendor not found"))</x:f>
      </x:c>
      <x:c r="E403" s="13"/>
      <x:c r="F403" s="13"/>
      <x:c r="G403" s="77"/>
      <x:c r="H403" s="77"/>
      <x:c r="I403" s="78" t="str">
        <x:f>IF(G403="","",N(G403)+N(H403))</x:f>
      </x:c>
      <x:c r="J403" s="13"/>
      <x:c r="K403" s="13"/>
      <x:c r="L403" s="13"/>
      <x:c r="M403" s="13"/>
      <x:c r="N403" s="13"/>
      <x:c r="O403" s="13"/>
      <x:c r="P403" s="13"/>
      <x:c r="Q403" s="13"/>
    </x:row>
    <x:row r="404">
      <x:c r="A404" s="13"/>
      <x:c r="B404" s="14"/>
      <x:c r="C404" s="13"/>
      <x:c r="D404" s="76" t="str">
        <x:f>IF(C404="","",IFERROR(VLOOKUP(C404,'Lists &amp; COA'!$E$47:$G$145,2,FALSE),"Vendor not found"))</x:f>
      </x:c>
      <x:c r="E404" s="13"/>
      <x:c r="F404" s="13"/>
      <x:c r="G404" s="77"/>
      <x:c r="H404" s="77"/>
      <x:c r="I404" s="78" t="str">
        <x:f>IF(G404="","",N(G404)+N(H404))</x:f>
      </x:c>
      <x:c r="J404" s="13"/>
      <x:c r="K404" s="13"/>
      <x:c r="L404" s="13"/>
      <x:c r="M404" s="13"/>
      <x:c r="N404" s="13"/>
      <x:c r="O404" s="13"/>
      <x:c r="P404" s="13"/>
      <x:c r="Q404" s="13"/>
    </x:row>
    <x:row r="405">
      <x:c r="A405" s="13"/>
      <x:c r="B405" s="14"/>
      <x:c r="C405" s="13"/>
      <x:c r="D405" s="76" t="str">
        <x:f>IF(C405="","",IFERROR(VLOOKUP(C405,'Lists &amp; COA'!$E$47:$G$145,2,FALSE),"Vendor not found"))</x:f>
      </x:c>
      <x:c r="E405" s="13"/>
      <x:c r="F405" s="13"/>
      <x:c r="G405" s="77"/>
      <x:c r="H405" s="77"/>
      <x:c r="I405" s="78" t="str">
        <x:f>IF(G405="","",N(G405)+N(H405))</x:f>
      </x:c>
      <x:c r="J405" s="13"/>
      <x:c r="K405" s="13"/>
      <x:c r="L405" s="13"/>
      <x:c r="M405" s="13"/>
      <x:c r="N405" s="13"/>
      <x:c r="O405" s="13"/>
      <x:c r="P405" s="13"/>
      <x:c r="Q405" s="13"/>
    </x:row>
    <x:row r="406">
      <x:c r="A406" s="13"/>
      <x:c r="B406" s="14"/>
      <x:c r="C406" s="13"/>
      <x:c r="D406" s="76" t="str">
        <x:f>IF(C406="","",IFERROR(VLOOKUP(C406,'Lists &amp; COA'!$E$47:$G$145,2,FALSE),"Vendor not found"))</x:f>
      </x:c>
      <x:c r="E406" s="13"/>
      <x:c r="F406" s="13"/>
      <x:c r="G406" s="77"/>
      <x:c r="H406" s="77"/>
      <x:c r="I406" s="78" t="str">
        <x:f>IF(G406="","",N(G406)+N(H406))</x:f>
      </x:c>
      <x:c r="J406" s="13"/>
      <x:c r="K406" s="13"/>
      <x:c r="L406" s="13"/>
      <x:c r="M406" s="13"/>
      <x:c r="N406" s="13"/>
      <x:c r="O406" s="13"/>
      <x:c r="P406" s="13"/>
      <x:c r="Q406" s="13"/>
    </x:row>
    <x:row r="407">
      <x:c r="A407" s="13"/>
      <x:c r="B407" s="14"/>
      <x:c r="C407" s="13"/>
      <x:c r="D407" s="76" t="str">
        <x:f>IF(C407="","",IFERROR(VLOOKUP(C407,'Lists &amp; COA'!$E$47:$G$145,2,FALSE),"Vendor not found"))</x:f>
      </x:c>
      <x:c r="E407" s="13"/>
      <x:c r="F407" s="13"/>
      <x:c r="G407" s="77"/>
      <x:c r="H407" s="77"/>
      <x:c r="I407" s="78" t="str">
        <x:f>IF(G407="","",N(G407)+N(H407))</x:f>
      </x:c>
      <x:c r="J407" s="13"/>
      <x:c r="K407" s="13"/>
      <x:c r="L407" s="13"/>
      <x:c r="M407" s="13"/>
      <x:c r="N407" s="13"/>
      <x:c r="O407" s="13"/>
      <x:c r="P407" s="13"/>
      <x:c r="Q407" s="13"/>
    </x:row>
    <x:row r="408">
      <x:c r="A408" s="13"/>
      <x:c r="B408" s="14"/>
      <x:c r="C408" s="13"/>
      <x:c r="D408" s="76" t="str">
        <x:f>IF(C408="","",IFERROR(VLOOKUP(C408,'Lists &amp; COA'!$E$47:$G$145,2,FALSE),"Vendor not found"))</x:f>
      </x:c>
      <x:c r="E408" s="13"/>
      <x:c r="F408" s="13"/>
      <x:c r="G408" s="77"/>
      <x:c r="H408" s="77"/>
      <x:c r="I408" s="78" t="str">
        <x:f>IF(G408="","",N(G408)+N(H408))</x:f>
      </x:c>
      <x:c r="J408" s="13"/>
      <x:c r="K408" s="13"/>
      <x:c r="L408" s="13"/>
      <x:c r="M408" s="13"/>
      <x:c r="N408" s="13"/>
      <x:c r="O408" s="13"/>
      <x:c r="P408" s="13"/>
      <x:c r="Q408" s="13"/>
    </x:row>
    <x:row r="409">
      <x:c r="A409" s="13"/>
      <x:c r="B409" s="14"/>
      <x:c r="C409" s="13"/>
      <x:c r="D409" s="76" t="str">
        <x:f>IF(C409="","",IFERROR(VLOOKUP(C409,'Lists &amp; COA'!$E$47:$G$145,2,FALSE),"Vendor not found"))</x:f>
      </x:c>
      <x:c r="E409" s="13"/>
      <x:c r="F409" s="13"/>
      <x:c r="G409" s="77"/>
      <x:c r="H409" s="77"/>
      <x:c r="I409" s="78" t="str">
        <x:f>IF(G409="","",N(G409)+N(H409))</x:f>
      </x:c>
      <x:c r="J409" s="13"/>
      <x:c r="K409" s="13"/>
      <x:c r="L409" s="13"/>
      <x:c r="M409" s="13"/>
      <x:c r="N409" s="13"/>
      <x:c r="O409" s="13"/>
      <x:c r="P409" s="13"/>
      <x:c r="Q409" s="13"/>
    </x:row>
    <x:row r="410">
      <x:c r="A410" s="13"/>
      <x:c r="B410" s="14"/>
      <x:c r="C410" s="13"/>
      <x:c r="D410" s="76" t="str">
        <x:f>IF(C410="","",IFERROR(VLOOKUP(C410,'Lists &amp; COA'!$E$47:$G$145,2,FALSE),"Vendor not found"))</x:f>
      </x:c>
      <x:c r="E410" s="13"/>
      <x:c r="F410" s="13"/>
      <x:c r="G410" s="77"/>
      <x:c r="H410" s="77"/>
      <x:c r="I410" s="78" t="str">
        <x:f>IF(G410="","",N(G410)+N(H410))</x:f>
      </x:c>
      <x:c r="J410" s="13"/>
      <x:c r="K410" s="13"/>
      <x:c r="L410" s="13"/>
      <x:c r="M410" s="13"/>
      <x:c r="N410" s="13"/>
      <x:c r="O410" s="13"/>
      <x:c r="P410" s="13"/>
      <x:c r="Q410" s="13"/>
    </x:row>
    <x:row r="411">
      <x:c r="A411" s="13"/>
      <x:c r="B411" s="14"/>
      <x:c r="C411" s="13"/>
      <x:c r="D411" s="76" t="str">
        <x:f>IF(C411="","",IFERROR(VLOOKUP(C411,'Lists &amp; COA'!$E$47:$G$145,2,FALSE),"Vendor not found"))</x:f>
      </x:c>
      <x:c r="E411" s="13"/>
      <x:c r="F411" s="13"/>
      <x:c r="G411" s="77"/>
      <x:c r="H411" s="77"/>
      <x:c r="I411" s="78" t="str">
        <x:f>IF(G411="","",N(G411)+N(H411))</x:f>
      </x:c>
      <x:c r="J411" s="13"/>
      <x:c r="K411" s="13"/>
      <x:c r="L411" s="13"/>
      <x:c r="M411" s="13"/>
      <x:c r="N411" s="13"/>
      <x:c r="O411" s="13"/>
      <x:c r="P411" s="13"/>
      <x:c r="Q411" s="13"/>
    </x:row>
    <x:row r="412">
      <x:c r="A412" s="13"/>
      <x:c r="B412" s="14"/>
      <x:c r="C412" s="13"/>
      <x:c r="D412" s="76" t="str">
        <x:f>IF(C412="","",IFERROR(VLOOKUP(C412,'Lists &amp; COA'!$E$47:$G$145,2,FALSE),"Vendor not found"))</x:f>
      </x:c>
      <x:c r="E412" s="13"/>
      <x:c r="F412" s="13"/>
      <x:c r="G412" s="77"/>
      <x:c r="H412" s="77"/>
      <x:c r="I412" s="78" t="str">
        <x:f>IF(G412="","",N(G412)+N(H412))</x:f>
      </x:c>
      <x:c r="J412" s="13"/>
      <x:c r="K412" s="13"/>
      <x:c r="L412" s="13"/>
      <x:c r="M412" s="13"/>
      <x:c r="N412" s="13"/>
      <x:c r="O412" s="13"/>
      <x:c r="P412" s="13"/>
      <x:c r="Q412" s="13"/>
    </x:row>
    <x:row r="413">
      <x:c r="A413" s="13"/>
      <x:c r="B413" s="14"/>
      <x:c r="C413" s="13"/>
      <x:c r="D413" s="76" t="str">
        <x:f>IF(C413="","",IFERROR(VLOOKUP(C413,'Lists &amp; COA'!$E$47:$G$145,2,FALSE),"Vendor not found"))</x:f>
      </x:c>
      <x:c r="E413" s="13"/>
      <x:c r="F413" s="13"/>
      <x:c r="G413" s="77"/>
      <x:c r="H413" s="77"/>
      <x:c r="I413" s="78" t="str">
        <x:f>IF(G413="","",N(G413)+N(H413))</x:f>
      </x:c>
      <x:c r="J413" s="13"/>
      <x:c r="K413" s="13"/>
      <x:c r="L413" s="13"/>
      <x:c r="M413" s="13"/>
      <x:c r="N413" s="13"/>
      <x:c r="O413" s="13"/>
      <x:c r="P413" s="13"/>
      <x:c r="Q413" s="13"/>
    </x:row>
    <x:row r="414">
      <x:c r="A414" s="13"/>
      <x:c r="B414" s="14"/>
      <x:c r="C414" s="13"/>
      <x:c r="D414" s="76" t="str">
        <x:f>IF(C414="","",IFERROR(VLOOKUP(C414,'Lists &amp; COA'!$E$47:$G$145,2,FALSE),"Vendor not found"))</x:f>
      </x:c>
      <x:c r="E414" s="13"/>
      <x:c r="F414" s="13"/>
      <x:c r="G414" s="77"/>
      <x:c r="H414" s="77"/>
      <x:c r="I414" s="78" t="str">
        <x:f>IF(G414="","",N(G414)+N(H414))</x:f>
      </x:c>
      <x:c r="J414" s="13"/>
      <x:c r="K414" s="13"/>
      <x:c r="L414" s="13"/>
      <x:c r="M414" s="13"/>
      <x:c r="N414" s="13"/>
      <x:c r="O414" s="13"/>
      <x:c r="P414" s="13"/>
      <x:c r="Q414" s="13"/>
    </x:row>
    <x:row r="415">
      <x:c r="A415" s="13"/>
      <x:c r="B415" s="14"/>
      <x:c r="C415" s="13"/>
      <x:c r="D415" s="76" t="str">
        <x:f>IF(C415="","",IFERROR(VLOOKUP(C415,'Lists &amp; COA'!$E$47:$G$145,2,FALSE),"Vendor not found"))</x:f>
      </x:c>
      <x:c r="E415" s="13"/>
      <x:c r="F415" s="13"/>
      <x:c r="G415" s="77"/>
      <x:c r="H415" s="77"/>
      <x:c r="I415" s="78" t="str">
        <x:f>IF(G415="","",N(G415)+N(H415))</x:f>
      </x:c>
      <x:c r="J415" s="13"/>
      <x:c r="K415" s="13"/>
      <x:c r="L415" s="13"/>
      <x:c r="M415" s="13"/>
      <x:c r="N415" s="13"/>
      <x:c r="O415" s="13"/>
      <x:c r="P415" s="13"/>
      <x:c r="Q415" s="13"/>
    </x:row>
    <x:row r="416">
      <x:c r="A416" s="13"/>
      <x:c r="B416" s="14"/>
      <x:c r="C416" s="13"/>
      <x:c r="D416" s="76" t="str">
        <x:f>IF(C416="","",IFERROR(VLOOKUP(C416,'Lists &amp; COA'!$E$47:$G$145,2,FALSE),"Vendor not found"))</x:f>
      </x:c>
      <x:c r="E416" s="13"/>
      <x:c r="F416" s="13"/>
      <x:c r="G416" s="77"/>
      <x:c r="H416" s="77"/>
      <x:c r="I416" s="78" t="str">
        <x:f>IF(G416="","",N(G416)+N(H416))</x:f>
      </x:c>
      <x:c r="J416" s="13"/>
      <x:c r="K416" s="13"/>
      <x:c r="L416" s="13"/>
      <x:c r="M416" s="13"/>
      <x:c r="N416" s="13"/>
      <x:c r="O416" s="13"/>
      <x:c r="P416" s="13"/>
      <x:c r="Q416" s="13"/>
    </x:row>
    <x:row r="417">
      <x:c r="A417" s="13"/>
      <x:c r="B417" s="14"/>
      <x:c r="C417" s="13"/>
      <x:c r="D417" s="76" t="str">
        <x:f>IF(C417="","",IFERROR(VLOOKUP(C417,'Lists &amp; COA'!$E$47:$G$145,2,FALSE),"Vendor not found"))</x:f>
      </x:c>
      <x:c r="E417" s="13"/>
      <x:c r="F417" s="13"/>
      <x:c r="G417" s="77"/>
      <x:c r="H417" s="77"/>
      <x:c r="I417" s="78" t="str">
        <x:f>IF(G417="","",N(G417)+N(H417))</x:f>
      </x:c>
      <x:c r="J417" s="13"/>
      <x:c r="K417" s="13"/>
      <x:c r="L417" s="13"/>
      <x:c r="M417" s="13"/>
      <x:c r="N417" s="13"/>
      <x:c r="O417" s="13"/>
      <x:c r="P417" s="13"/>
      <x:c r="Q417" s="13"/>
    </x:row>
    <x:row r="418">
      <x:c r="A418" s="13"/>
      <x:c r="B418" s="14"/>
      <x:c r="C418" s="13"/>
      <x:c r="D418" s="76" t="str">
        <x:f>IF(C418="","",IFERROR(VLOOKUP(C418,'Lists &amp; COA'!$E$47:$G$145,2,FALSE),"Vendor not found"))</x:f>
      </x:c>
      <x:c r="E418" s="13"/>
      <x:c r="F418" s="13"/>
      <x:c r="G418" s="77"/>
      <x:c r="H418" s="77"/>
      <x:c r="I418" s="78" t="str">
        <x:f>IF(G418="","",N(G418)+N(H418))</x:f>
      </x:c>
      <x:c r="J418" s="13"/>
      <x:c r="K418" s="13"/>
      <x:c r="L418" s="13"/>
      <x:c r="M418" s="13"/>
      <x:c r="N418" s="13"/>
      <x:c r="O418" s="13"/>
      <x:c r="P418" s="13"/>
      <x:c r="Q418" s="13"/>
    </x:row>
    <x:row r="419">
      <x:c r="A419" s="13"/>
      <x:c r="B419" s="14"/>
      <x:c r="C419" s="13"/>
      <x:c r="D419" s="76" t="str">
        <x:f>IF(C419="","",IFERROR(VLOOKUP(C419,'Lists &amp; COA'!$E$47:$G$145,2,FALSE),"Vendor not found"))</x:f>
      </x:c>
      <x:c r="E419" s="13"/>
      <x:c r="F419" s="13"/>
      <x:c r="G419" s="77"/>
      <x:c r="H419" s="77"/>
      <x:c r="I419" s="78" t="str">
        <x:f>IF(G419="","",N(G419)+N(H419))</x:f>
      </x:c>
      <x:c r="J419" s="13"/>
      <x:c r="K419" s="13"/>
      <x:c r="L419" s="13"/>
      <x:c r="M419" s="13"/>
      <x:c r="N419" s="13"/>
      <x:c r="O419" s="13"/>
      <x:c r="P419" s="13"/>
      <x:c r="Q419" s="13"/>
    </x:row>
    <x:row r="420">
      <x:c r="A420" s="13"/>
      <x:c r="B420" s="14"/>
      <x:c r="C420" s="13"/>
      <x:c r="D420" s="76" t="str">
        <x:f>IF(C420="","",IFERROR(VLOOKUP(C420,'Lists &amp; COA'!$E$47:$G$145,2,FALSE),"Vendor not found"))</x:f>
      </x:c>
      <x:c r="E420" s="13"/>
      <x:c r="F420" s="13"/>
      <x:c r="G420" s="77"/>
      <x:c r="H420" s="77"/>
      <x:c r="I420" s="78" t="str">
        <x:f>IF(G420="","",N(G420)+N(H420))</x:f>
      </x:c>
      <x:c r="J420" s="13"/>
      <x:c r="K420" s="13"/>
      <x:c r="L420" s="13"/>
      <x:c r="M420" s="13"/>
      <x:c r="N420" s="13"/>
      <x:c r="O420" s="13"/>
      <x:c r="P420" s="13"/>
      <x:c r="Q420" s="13"/>
    </x:row>
    <x:row r="421">
      <x:c r="A421" s="13"/>
      <x:c r="B421" s="14"/>
      <x:c r="C421" s="13"/>
      <x:c r="D421" s="76" t="str">
        <x:f>IF(C421="","",IFERROR(VLOOKUP(C421,'Lists &amp; COA'!$E$47:$G$145,2,FALSE),"Vendor not found"))</x:f>
      </x:c>
      <x:c r="E421" s="13"/>
      <x:c r="F421" s="13"/>
      <x:c r="G421" s="77"/>
      <x:c r="H421" s="77"/>
      <x:c r="I421" s="78" t="str">
        <x:f>IF(G421="","",N(G421)+N(H421))</x:f>
      </x:c>
      <x:c r="J421" s="13"/>
      <x:c r="K421" s="13"/>
      <x:c r="L421" s="13"/>
      <x:c r="M421" s="13"/>
      <x:c r="N421" s="13"/>
      <x:c r="O421" s="13"/>
      <x:c r="P421" s="13"/>
      <x:c r="Q421" s="13"/>
    </x:row>
    <x:row r="422">
      <x:c r="A422" s="13"/>
      <x:c r="B422" s="14"/>
      <x:c r="C422" s="13"/>
      <x:c r="D422" s="76" t="str">
        <x:f>IF(C422="","",IFERROR(VLOOKUP(C422,'Lists &amp; COA'!$E$47:$G$145,2,FALSE),"Vendor not found"))</x:f>
      </x:c>
      <x:c r="E422" s="13"/>
      <x:c r="F422" s="13"/>
      <x:c r="G422" s="77"/>
      <x:c r="H422" s="77"/>
      <x:c r="I422" s="78" t="str">
        <x:f>IF(G422="","",N(G422)+N(H422))</x:f>
      </x:c>
      <x:c r="J422" s="13"/>
      <x:c r="K422" s="13"/>
      <x:c r="L422" s="13"/>
      <x:c r="M422" s="13"/>
      <x:c r="N422" s="13"/>
      <x:c r="O422" s="13"/>
      <x:c r="P422" s="13"/>
      <x:c r="Q422" s="13"/>
    </x:row>
    <x:row r="423">
      <x:c r="A423" s="13"/>
      <x:c r="B423" s="14"/>
      <x:c r="C423" s="13"/>
      <x:c r="D423" s="76" t="str">
        <x:f>IF(C423="","",IFERROR(VLOOKUP(C423,'Lists &amp; COA'!$E$47:$G$145,2,FALSE),"Vendor not found"))</x:f>
      </x:c>
      <x:c r="E423" s="13"/>
      <x:c r="F423" s="13"/>
      <x:c r="G423" s="77"/>
      <x:c r="H423" s="77"/>
      <x:c r="I423" s="78" t="str">
        <x:f>IF(G423="","",N(G423)+N(H423))</x:f>
      </x:c>
      <x:c r="J423" s="13"/>
      <x:c r="K423" s="13"/>
      <x:c r="L423" s="13"/>
      <x:c r="M423" s="13"/>
      <x:c r="N423" s="13"/>
      <x:c r="O423" s="13"/>
      <x:c r="P423" s="13"/>
      <x:c r="Q423" s="13"/>
    </x:row>
    <x:row r="424">
      <x:c r="A424" s="13"/>
      <x:c r="B424" s="14"/>
      <x:c r="C424" s="13"/>
      <x:c r="D424" s="76" t="str">
        <x:f>IF(C424="","",IFERROR(VLOOKUP(C424,'Lists &amp; COA'!$E$47:$G$145,2,FALSE),"Vendor not found"))</x:f>
      </x:c>
      <x:c r="E424" s="13"/>
      <x:c r="F424" s="13"/>
      <x:c r="G424" s="77"/>
      <x:c r="H424" s="77"/>
      <x:c r="I424" s="78" t="str">
        <x:f>IF(G424="","",N(G424)+N(H424))</x:f>
      </x:c>
      <x:c r="J424" s="13"/>
      <x:c r="K424" s="13"/>
      <x:c r="L424" s="13"/>
      <x:c r="M424" s="13"/>
      <x:c r="N424" s="13"/>
      <x:c r="O424" s="13"/>
      <x:c r="P424" s="13"/>
      <x:c r="Q424" s="13"/>
    </x:row>
    <x:row r="425">
      <x:c r="A425" s="13"/>
      <x:c r="B425" s="14"/>
      <x:c r="C425" s="13"/>
      <x:c r="D425" s="76" t="str">
        <x:f>IF(C425="","",IFERROR(VLOOKUP(C425,'Lists &amp; COA'!$E$47:$G$145,2,FALSE),"Vendor not found"))</x:f>
      </x:c>
      <x:c r="E425" s="13"/>
      <x:c r="F425" s="13"/>
      <x:c r="G425" s="77"/>
      <x:c r="H425" s="77"/>
      <x:c r="I425" s="78" t="str">
        <x:f>IF(G425="","",N(G425)+N(H425))</x:f>
      </x:c>
      <x:c r="J425" s="13"/>
      <x:c r="K425" s="13"/>
      <x:c r="L425" s="13"/>
      <x:c r="M425" s="13"/>
      <x:c r="N425" s="13"/>
      <x:c r="O425" s="13"/>
      <x:c r="P425" s="13"/>
      <x:c r="Q425" s="13"/>
    </x:row>
    <x:row r="426">
      <x:c r="A426" s="13"/>
      <x:c r="B426" s="14"/>
      <x:c r="C426" s="13"/>
      <x:c r="D426" s="76" t="str">
        <x:f>IF(C426="","",IFERROR(VLOOKUP(C426,'Lists &amp; COA'!$E$47:$G$145,2,FALSE),"Vendor not found"))</x:f>
      </x:c>
      <x:c r="E426" s="13"/>
      <x:c r="F426" s="13"/>
      <x:c r="G426" s="77"/>
      <x:c r="H426" s="77"/>
      <x:c r="I426" s="78" t="str">
        <x:f>IF(G426="","",N(G426)+N(H426))</x:f>
      </x:c>
      <x:c r="J426" s="13"/>
      <x:c r="K426" s="13"/>
      <x:c r="L426" s="13"/>
      <x:c r="M426" s="13"/>
      <x:c r="N426" s="13"/>
      <x:c r="O426" s="13"/>
      <x:c r="P426" s="13"/>
      <x:c r="Q426" s="13"/>
    </x:row>
    <x:row r="427">
      <x:c r="A427" s="13"/>
      <x:c r="B427" s="14"/>
      <x:c r="C427" s="13"/>
      <x:c r="D427" s="76" t="str">
        <x:f>IF(C427="","",IFERROR(VLOOKUP(C427,'Lists &amp; COA'!$E$47:$G$145,2,FALSE),"Vendor not found"))</x:f>
      </x:c>
      <x:c r="E427" s="13"/>
      <x:c r="F427" s="13"/>
      <x:c r="G427" s="77"/>
      <x:c r="H427" s="77"/>
      <x:c r="I427" s="78" t="str">
        <x:f>IF(G427="","",N(G427)+N(H427))</x:f>
      </x:c>
      <x:c r="J427" s="13"/>
      <x:c r="K427" s="13"/>
      <x:c r="L427" s="13"/>
      <x:c r="M427" s="13"/>
      <x:c r="N427" s="13"/>
      <x:c r="O427" s="13"/>
      <x:c r="P427" s="13"/>
      <x:c r="Q427" s="13"/>
    </x:row>
    <x:row r="428">
      <x:c r="A428" s="13"/>
      <x:c r="B428" s="14"/>
      <x:c r="C428" s="13"/>
      <x:c r="D428" s="76" t="str">
        <x:f>IF(C428="","",IFERROR(VLOOKUP(C428,'Lists &amp; COA'!$E$47:$G$145,2,FALSE),"Vendor not found"))</x:f>
      </x:c>
      <x:c r="E428" s="13"/>
      <x:c r="F428" s="13"/>
      <x:c r="G428" s="77"/>
      <x:c r="H428" s="77"/>
      <x:c r="I428" s="78" t="str">
        <x:f>IF(G428="","",N(G428)+N(H428))</x:f>
      </x:c>
      <x:c r="J428" s="13"/>
      <x:c r="K428" s="13"/>
      <x:c r="L428" s="13"/>
      <x:c r="M428" s="13"/>
      <x:c r="N428" s="13"/>
      <x:c r="O428" s="13"/>
      <x:c r="P428" s="13"/>
      <x:c r="Q428" s="13"/>
    </x:row>
    <x:row r="429">
      <x:c r="A429" s="13"/>
      <x:c r="B429" s="14"/>
      <x:c r="C429" s="13"/>
      <x:c r="D429" s="76" t="str">
        <x:f>IF(C429="","",IFERROR(VLOOKUP(C429,'Lists &amp; COA'!$E$47:$G$145,2,FALSE),"Vendor not found"))</x:f>
      </x:c>
      <x:c r="E429" s="13"/>
      <x:c r="F429" s="13"/>
      <x:c r="G429" s="77"/>
      <x:c r="H429" s="77"/>
      <x:c r="I429" s="78" t="str">
        <x:f>IF(G429="","",N(G429)+N(H429))</x:f>
      </x:c>
      <x:c r="J429" s="13"/>
      <x:c r="K429" s="13"/>
      <x:c r="L429" s="13"/>
      <x:c r="M429" s="13"/>
      <x:c r="N429" s="13"/>
      <x:c r="O429" s="13"/>
      <x:c r="P429" s="13"/>
      <x:c r="Q429" s="13"/>
    </x:row>
    <x:row r="430">
      <x:c r="A430" s="13"/>
      <x:c r="B430" s="14"/>
      <x:c r="C430" s="13"/>
      <x:c r="D430" s="76" t="str">
        <x:f>IF(C430="","",IFERROR(VLOOKUP(C430,'Lists &amp; COA'!$E$47:$G$145,2,FALSE),"Vendor not found"))</x:f>
      </x:c>
      <x:c r="E430" s="13"/>
      <x:c r="F430" s="13"/>
      <x:c r="G430" s="77"/>
      <x:c r="H430" s="77"/>
      <x:c r="I430" s="78" t="str">
        <x:f>IF(G430="","",N(G430)+N(H430))</x:f>
      </x:c>
      <x:c r="J430" s="13"/>
      <x:c r="K430" s="13"/>
      <x:c r="L430" s="13"/>
      <x:c r="M430" s="13"/>
      <x:c r="N430" s="13"/>
      <x:c r="O430" s="13"/>
      <x:c r="P430" s="13"/>
      <x:c r="Q430" s="13"/>
    </x:row>
    <x:row r="431">
      <x:c r="A431" s="13"/>
      <x:c r="B431" s="14"/>
      <x:c r="C431" s="13"/>
      <x:c r="D431" s="76" t="str">
        <x:f>IF(C431="","",IFERROR(VLOOKUP(C431,'Lists &amp; COA'!$E$47:$G$145,2,FALSE),"Vendor not found"))</x:f>
      </x:c>
      <x:c r="E431" s="13"/>
      <x:c r="F431" s="13"/>
      <x:c r="G431" s="77"/>
      <x:c r="H431" s="77"/>
      <x:c r="I431" s="78" t="str">
        <x:f>IF(G431="","",N(G431)+N(H431))</x:f>
      </x:c>
      <x:c r="J431" s="13"/>
      <x:c r="K431" s="13"/>
      <x:c r="L431" s="13"/>
      <x:c r="M431" s="13"/>
      <x:c r="N431" s="13"/>
      <x:c r="O431" s="13"/>
      <x:c r="P431" s="13"/>
      <x:c r="Q431" s="13"/>
    </x:row>
    <x:row r="432">
      <x:c r="A432" s="13"/>
      <x:c r="B432" s="14"/>
      <x:c r="C432" s="13"/>
      <x:c r="D432" s="76" t="str">
        <x:f>IF(C432="","",IFERROR(VLOOKUP(C432,'Lists &amp; COA'!$E$47:$G$145,2,FALSE),"Vendor not found"))</x:f>
      </x:c>
      <x:c r="E432" s="13"/>
      <x:c r="F432" s="13"/>
      <x:c r="G432" s="77"/>
      <x:c r="H432" s="77"/>
      <x:c r="I432" s="78" t="str">
        <x:f>IF(G432="","",N(G432)+N(H432))</x:f>
      </x:c>
      <x:c r="J432" s="13"/>
      <x:c r="K432" s="13"/>
      <x:c r="L432" s="13"/>
      <x:c r="M432" s="13"/>
      <x:c r="N432" s="13"/>
      <x:c r="O432" s="13"/>
      <x:c r="P432" s="13"/>
      <x:c r="Q432" s="13"/>
    </x:row>
    <x:row r="433">
      <x:c r="A433" s="13"/>
      <x:c r="B433" s="14"/>
      <x:c r="C433" s="13"/>
      <x:c r="D433" s="76" t="str">
        <x:f>IF(C433="","",IFERROR(VLOOKUP(C433,'Lists &amp; COA'!$E$47:$G$145,2,FALSE),"Vendor not found"))</x:f>
      </x:c>
      <x:c r="E433" s="13"/>
      <x:c r="F433" s="13"/>
      <x:c r="G433" s="77"/>
      <x:c r="H433" s="77"/>
      <x:c r="I433" s="78" t="str">
        <x:f>IF(G433="","",N(G433)+N(H433))</x:f>
      </x:c>
      <x:c r="J433" s="13"/>
      <x:c r="K433" s="13"/>
      <x:c r="L433" s="13"/>
      <x:c r="M433" s="13"/>
      <x:c r="N433" s="13"/>
      <x:c r="O433" s="13"/>
      <x:c r="P433" s="13"/>
      <x:c r="Q433" s="13"/>
    </x:row>
    <x:row r="434">
      <x:c r="A434" s="13"/>
      <x:c r="B434" s="14"/>
      <x:c r="C434" s="13"/>
      <x:c r="D434" s="76" t="str">
        <x:f>IF(C434="","",IFERROR(VLOOKUP(C434,'Lists &amp; COA'!$E$47:$G$145,2,FALSE),"Vendor not found"))</x:f>
      </x:c>
      <x:c r="E434" s="13"/>
      <x:c r="F434" s="13"/>
      <x:c r="G434" s="77"/>
      <x:c r="H434" s="77"/>
      <x:c r="I434" s="78" t="str">
        <x:f>IF(G434="","",N(G434)+N(H434))</x:f>
      </x:c>
      <x:c r="J434" s="13"/>
      <x:c r="K434" s="13"/>
      <x:c r="L434" s="13"/>
      <x:c r="M434" s="13"/>
      <x:c r="N434" s="13"/>
      <x:c r="O434" s="13"/>
      <x:c r="P434" s="13"/>
      <x:c r="Q434" s="13"/>
    </x:row>
    <x:row r="435">
      <x:c r="A435" s="13"/>
      <x:c r="B435" s="14"/>
      <x:c r="C435" s="13"/>
      <x:c r="D435" s="76" t="str">
        <x:f>IF(C435="","",IFERROR(VLOOKUP(C435,'Lists &amp; COA'!$E$47:$G$145,2,FALSE),"Vendor not found"))</x:f>
      </x:c>
      <x:c r="E435" s="13"/>
      <x:c r="F435" s="13"/>
      <x:c r="G435" s="77"/>
      <x:c r="H435" s="77"/>
      <x:c r="I435" s="78" t="str">
        <x:f>IF(G435="","",N(G435)+N(H435))</x:f>
      </x:c>
      <x:c r="J435" s="13"/>
      <x:c r="K435" s="13"/>
      <x:c r="L435" s="13"/>
      <x:c r="M435" s="13"/>
      <x:c r="N435" s="13"/>
      <x:c r="O435" s="13"/>
      <x:c r="P435" s="13"/>
      <x:c r="Q435" s="13"/>
    </x:row>
    <x:row r="436">
      <x:c r="A436" s="13"/>
      <x:c r="B436" s="14"/>
      <x:c r="C436" s="13"/>
      <x:c r="D436" s="76" t="str">
        <x:f>IF(C436="","",IFERROR(VLOOKUP(C436,'Lists &amp; COA'!$E$47:$G$145,2,FALSE),"Vendor not found"))</x:f>
      </x:c>
      <x:c r="E436" s="13"/>
      <x:c r="F436" s="13"/>
      <x:c r="G436" s="77"/>
      <x:c r="H436" s="77"/>
      <x:c r="I436" s="78" t="str">
        <x:f>IF(G436="","",N(G436)+N(H436))</x:f>
      </x:c>
      <x:c r="J436" s="13"/>
      <x:c r="K436" s="13"/>
      <x:c r="L436" s="13"/>
      <x:c r="M436" s="13"/>
      <x:c r="N436" s="13"/>
      <x:c r="O436" s="13"/>
      <x:c r="P436" s="13"/>
      <x:c r="Q436" s="13"/>
    </x:row>
    <x:row r="437">
      <x:c r="A437" s="13"/>
      <x:c r="B437" s="14"/>
      <x:c r="C437" s="13"/>
      <x:c r="D437" s="76" t="str">
        <x:f>IF(C437="","",IFERROR(VLOOKUP(C437,'Lists &amp; COA'!$E$47:$G$145,2,FALSE),"Vendor not found"))</x:f>
      </x:c>
      <x:c r="E437" s="13"/>
      <x:c r="F437" s="13"/>
      <x:c r="G437" s="77"/>
      <x:c r="H437" s="77"/>
      <x:c r="I437" s="78" t="str">
        <x:f>IF(G437="","",N(G437)+N(H437))</x:f>
      </x:c>
      <x:c r="J437" s="13"/>
      <x:c r="K437" s="13"/>
      <x:c r="L437" s="13"/>
      <x:c r="M437" s="13"/>
      <x:c r="N437" s="13"/>
      <x:c r="O437" s="13"/>
      <x:c r="P437" s="13"/>
      <x:c r="Q437" s="13"/>
    </x:row>
    <x:row r="438">
      <x:c r="A438" s="13"/>
      <x:c r="B438" s="14"/>
      <x:c r="C438" s="13"/>
      <x:c r="D438" s="76" t="str">
        <x:f>IF(C438="","",IFERROR(VLOOKUP(C438,'Lists &amp; COA'!$E$47:$G$145,2,FALSE),"Vendor not found"))</x:f>
      </x:c>
      <x:c r="E438" s="13"/>
      <x:c r="F438" s="13"/>
      <x:c r="G438" s="77"/>
      <x:c r="H438" s="77"/>
      <x:c r="I438" s="78" t="str">
        <x:f>IF(G438="","",N(G438)+N(H438))</x:f>
      </x:c>
      <x:c r="J438" s="13"/>
      <x:c r="K438" s="13"/>
      <x:c r="L438" s="13"/>
      <x:c r="M438" s="13"/>
      <x:c r="N438" s="13"/>
      <x:c r="O438" s="13"/>
      <x:c r="P438" s="13"/>
      <x:c r="Q438" s="13"/>
    </x:row>
    <x:row r="439">
      <x:c r="A439" s="13"/>
      <x:c r="B439" s="14"/>
      <x:c r="C439" s="13"/>
      <x:c r="D439" s="76" t="str">
        <x:f>IF(C439="","",IFERROR(VLOOKUP(C439,'Lists &amp; COA'!$E$47:$G$145,2,FALSE),"Vendor not found"))</x:f>
      </x:c>
      <x:c r="E439" s="13"/>
      <x:c r="F439" s="13"/>
      <x:c r="G439" s="77"/>
      <x:c r="H439" s="77"/>
      <x:c r="I439" s="78" t="str">
        <x:f>IF(G439="","",N(G439)+N(H439))</x:f>
      </x:c>
      <x:c r="J439" s="13"/>
      <x:c r="K439" s="13"/>
      <x:c r="L439" s="13"/>
      <x:c r="M439" s="13"/>
      <x:c r="N439" s="13"/>
      <x:c r="O439" s="13"/>
      <x:c r="P439" s="13"/>
      <x:c r="Q439" s="13"/>
    </x:row>
    <x:row r="440">
      <x:c r="A440" s="13"/>
      <x:c r="B440" s="14"/>
      <x:c r="C440" s="13"/>
      <x:c r="D440" s="76" t="str">
        <x:f>IF(C440="","",IFERROR(VLOOKUP(C440,'Lists &amp; COA'!$E$47:$G$145,2,FALSE),"Vendor not found"))</x:f>
      </x:c>
      <x:c r="E440" s="13"/>
      <x:c r="F440" s="13"/>
      <x:c r="G440" s="77"/>
      <x:c r="H440" s="77"/>
      <x:c r="I440" s="78" t="str">
        <x:f>IF(G440="","",N(G440)+N(H440))</x:f>
      </x:c>
      <x:c r="J440" s="13"/>
      <x:c r="K440" s="13"/>
      <x:c r="L440" s="13"/>
      <x:c r="M440" s="13"/>
      <x:c r="N440" s="13"/>
      <x:c r="O440" s="13"/>
      <x:c r="P440" s="13"/>
      <x:c r="Q440" s="13"/>
    </x:row>
    <x:row r="441">
      <x:c r="A441" s="13"/>
      <x:c r="B441" s="14"/>
      <x:c r="C441" s="13"/>
      <x:c r="D441" s="76" t="str">
        <x:f>IF(C441="","",IFERROR(VLOOKUP(C441,'Lists &amp; COA'!$E$47:$G$145,2,FALSE),"Vendor not found"))</x:f>
      </x:c>
      <x:c r="E441" s="13"/>
      <x:c r="F441" s="13"/>
      <x:c r="G441" s="77"/>
      <x:c r="H441" s="77"/>
      <x:c r="I441" s="78" t="str">
        <x:f>IF(G441="","",N(G441)+N(H441))</x:f>
      </x:c>
      <x:c r="J441" s="13"/>
      <x:c r="K441" s="13"/>
      <x:c r="L441" s="13"/>
      <x:c r="M441" s="13"/>
      <x:c r="N441" s="13"/>
      <x:c r="O441" s="13"/>
      <x:c r="P441" s="13"/>
      <x:c r="Q441" s="13"/>
    </x:row>
    <x:row r="442">
      <x:c r="A442" s="13"/>
      <x:c r="B442" s="14"/>
      <x:c r="C442" s="13"/>
      <x:c r="D442" s="76" t="str">
        <x:f>IF(C442="","",IFERROR(VLOOKUP(C442,'Lists &amp; COA'!$E$47:$G$145,2,FALSE),"Vendor not found"))</x:f>
      </x:c>
      <x:c r="E442" s="13"/>
      <x:c r="F442" s="13"/>
      <x:c r="G442" s="77"/>
      <x:c r="H442" s="77"/>
      <x:c r="I442" s="78" t="str">
        <x:f>IF(G442="","",N(G442)+N(H442))</x:f>
      </x:c>
      <x:c r="J442" s="13"/>
      <x:c r="K442" s="13"/>
      <x:c r="L442" s="13"/>
      <x:c r="M442" s="13"/>
      <x:c r="N442" s="13"/>
      <x:c r="O442" s="13"/>
      <x:c r="P442" s="13"/>
      <x:c r="Q442" s="13"/>
    </x:row>
    <x:row r="443">
      <x:c r="A443" s="13"/>
      <x:c r="B443" s="14"/>
      <x:c r="C443" s="13"/>
      <x:c r="D443" s="76" t="str">
        <x:f>IF(C443="","",IFERROR(VLOOKUP(C443,'Lists &amp; COA'!$E$47:$G$145,2,FALSE),"Vendor not found"))</x:f>
      </x:c>
      <x:c r="E443" s="13"/>
      <x:c r="F443" s="13"/>
      <x:c r="G443" s="77"/>
      <x:c r="H443" s="77"/>
      <x:c r="I443" s="78" t="str">
        <x:f>IF(G443="","",N(G443)+N(H443))</x:f>
      </x:c>
      <x:c r="J443" s="13"/>
      <x:c r="K443" s="13"/>
      <x:c r="L443" s="13"/>
      <x:c r="M443" s="13"/>
      <x:c r="N443" s="13"/>
      <x:c r="O443" s="13"/>
      <x:c r="P443" s="13"/>
      <x:c r="Q443" s="13"/>
    </x:row>
    <x:row r="444">
      <x:c r="A444" s="13"/>
      <x:c r="B444" s="14"/>
      <x:c r="C444" s="13"/>
      <x:c r="D444" s="76" t="str">
        <x:f>IF(C444="","",IFERROR(VLOOKUP(C444,'Lists &amp; COA'!$E$47:$G$145,2,FALSE),"Vendor not found"))</x:f>
      </x:c>
      <x:c r="E444" s="13"/>
      <x:c r="F444" s="13"/>
      <x:c r="G444" s="77"/>
      <x:c r="H444" s="77"/>
      <x:c r="I444" s="78" t="str">
        <x:f>IF(G444="","",N(G444)+N(H444))</x:f>
      </x:c>
      <x:c r="J444" s="13"/>
      <x:c r="K444" s="13"/>
      <x:c r="L444" s="13"/>
      <x:c r="M444" s="13"/>
      <x:c r="N444" s="13"/>
      <x:c r="O444" s="13"/>
      <x:c r="P444" s="13"/>
      <x:c r="Q444" s="13"/>
    </x:row>
    <x:row r="445">
      <x:c r="A445" s="13"/>
      <x:c r="B445" s="14"/>
      <x:c r="C445" s="13"/>
      <x:c r="D445" s="76" t="str">
        <x:f>IF(C445="","",IFERROR(VLOOKUP(C445,'Lists &amp; COA'!$E$47:$G$145,2,FALSE),"Vendor not found"))</x:f>
      </x:c>
      <x:c r="E445" s="13"/>
      <x:c r="F445" s="13"/>
      <x:c r="G445" s="77"/>
      <x:c r="H445" s="77"/>
      <x:c r="I445" s="78" t="str">
        <x:f>IF(G445="","",N(G445)+N(H445))</x:f>
      </x:c>
      <x:c r="J445" s="13"/>
      <x:c r="K445" s="13"/>
      <x:c r="L445" s="13"/>
      <x:c r="M445" s="13"/>
      <x:c r="N445" s="13"/>
      <x:c r="O445" s="13"/>
      <x:c r="P445" s="13"/>
      <x:c r="Q445" s="13"/>
    </x:row>
    <x:row r="446">
      <x:c r="A446" s="13"/>
      <x:c r="B446" s="14"/>
      <x:c r="C446" s="13"/>
      <x:c r="D446" s="76" t="str">
        <x:f>IF(C446="","",IFERROR(VLOOKUP(C446,'Lists &amp; COA'!$E$47:$G$145,2,FALSE),"Vendor not found"))</x:f>
      </x:c>
      <x:c r="E446" s="13"/>
      <x:c r="F446" s="13"/>
      <x:c r="G446" s="77"/>
      <x:c r="H446" s="77"/>
      <x:c r="I446" s="78" t="str">
        <x:f>IF(G446="","",N(G446)+N(H446))</x:f>
      </x:c>
      <x:c r="J446" s="13"/>
      <x:c r="K446" s="13"/>
      <x:c r="L446" s="13"/>
      <x:c r="M446" s="13"/>
      <x:c r="N446" s="13"/>
      <x:c r="O446" s="13"/>
      <x:c r="P446" s="13"/>
      <x:c r="Q446" s="13"/>
    </x:row>
    <x:row r="447">
      <x:c r="A447" s="13"/>
      <x:c r="B447" s="14"/>
      <x:c r="C447" s="13"/>
      <x:c r="D447" s="76" t="str">
        <x:f>IF(C447="","",IFERROR(VLOOKUP(C447,'Lists &amp; COA'!$E$47:$G$145,2,FALSE),"Vendor not found"))</x:f>
      </x:c>
      <x:c r="E447" s="13"/>
      <x:c r="F447" s="13"/>
      <x:c r="G447" s="77"/>
      <x:c r="H447" s="77"/>
      <x:c r="I447" s="78" t="str">
        <x:f>IF(G447="","",N(G447)+N(H447))</x:f>
      </x:c>
      <x:c r="J447" s="13"/>
      <x:c r="K447" s="13"/>
      <x:c r="L447" s="13"/>
      <x:c r="M447" s="13"/>
      <x:c r="N447" s="13"/>
      <x:c r="O447" s="13"/>
      <x:c r="P447" s="13"/>
      <x:c r="Q447" s="13"/>
    </x:row>
    <x:row r="448">
      <x:c r="A448" s="13"/>
      <x:c r="B448" s="14"/>
      <x:c r="C448" s="13"/>
      <x:c r="D448" s="76" t="str">
        <x:f>IF(C448="","",IFERROR(VLOOKUP(C448,'Lists &amp; COA'!$E$47:$G$145,2,FALSE),"Vendor not found"))</x:f>
      </x:c>
      <x:c r="E448" s="13"/>
      <x:c r="F448" s="13"/>
      <x:c r="G448" s="77"/>
      <x:c r="H448" s="77"/>
      <x:c r="I448" s="78" t="str">
        <x:f>IF(G448="","",N(G448)+N(H448))</x:f>
      </x:c>
      <x:c r="J448" s="13"/>
      <x:c r="K448" s="13"/>
      <x:c r="L448" s="13"/>
      <x:c r="M448" s="13"/>
      <x:c r="N448" s="13"/>
      <x:c r="O448" s="13"/>
      <x:c r="P448" s="13"/>
      <x:c r="Q448" s="13"/>
    </x:row>
    <x:row r="449">
      <x:c r="A449" s="13"/>
      <x:c r="B449" s="14"/>
      <x:c r="C449" s="13"/>
      <x:c r="D449" s="76" t="str">
        <x:f>IF(C449="","",IFERROR(VLOOKUP(C449,'Lists &amp; COA'!$E$47:$G$145,2,FALSE),"Vendor not found"))</x:f>
      </x:c>
      <x:c r="E449" s="13"/>
      <x:c r="F449" s="13"/>
      <x:c r="G449" s="77"/>
      <x:c r="H449" s="77"/>
      <x:c r="I449" s="78" t="str">
        <x:f>IF(G449="","",N(G449)+N(H449))</x:f>
      </x:c>
      <x:c r="J449" s="13"/>
      <x:c r="K449" s="13"/>
      <x:c r="L449" s="13"/>
      <x:c r="M449" s="13"/>
      <x:c r="N449" s="13"/>
      <x:c r="O449" s="13"/>
      <x:c r="P449" s="13"/>
      <x:c r="Q449" s="13"/>
    </x:row>
    <x:row r="450">
      <x:c r="A450" s="13"/>
      <x:c r="B450" s="14"/>
      <x:c r="C450" s="13"/>
      <x:c r="D450" s="76" t="str">
        <x:f>IF(C450="","",IFERROR(VLOOKUP(C450,'Lists &amp; COA'!$E$47:$G$145,2,FALSE),"Vendor not found"))</x:f>
      </x:c>
      <x:c r="E450" s="13"/>
      <x:c r="F450" s="13"/>
      <x:c r="G450" s="77"/>
      <x:c r="H450" s="77"/>
      <x:c r="I450" s="78" t="str">
        <x:f>IF(G450="","",N(G450)+N(H450))</x:f>
      </x:c>
      <x:c r="J450" s="13"/>
      <x:c r="K450" s="13"/>
      <x:c r="L450" s="13"/>
      <x:c r="M450" s="13"/>
      <x:c r="N450" s="13"/>
      <x:c r="O450" s="13"/>
      <x:c r="P450" s="13"/>
      <x:c r="Q450" s="13"/>
    </x:row>
    <x:row r="451">
      <x:c r="A451" s="13"/>
      <x:c r="B451" s="14"/>
      <x:c r="C451" s="13"/>
      <x:c r="D451" s="76" t="str">
        <x:f>IF(C451="","",IFERROR(VLOOKUP(C451,'Lists &amp; COA'!$E$47:$G$145,2,FALSE),"Vendor not found"))</x:f>
      </x:c>
      <x:c r="E451" s="13"/>
      <x:c r="F451" s="13"/>
      <x:c r="G451" s="77"/>
      <x:c r="H451" s="77"/>
      <x:c r="I451" s="78" t="str">
        <x:f>IF(G451="","",N(G451)+N(H451))</x:f>
      </x:c>
      <x:c r="J451" s="13"/>
      <x:c r="K451" s="13"/>
      <x:c r="L451" s="13"/>
      <x:c r="M451" s="13"/>
      <x:c r="N451" s="13"/>
      <x:c r="O451" s="13"/>
      <x:c r="P451" s="13"/>
      <x:c r="Q451" s="13"/>
    </x:row>
    <x:row r="452">
      <x:c r="A452" s="13"/>
      <x:c r="B452" s="14"/>
      <x:c r="C452" s="13"/>
      <x:c r="D452" s="76" t="str">
        <x:f>IF(C452="","",IFERROR(VLOOKUP(C452,'Lists &amp; COA'!$E$47:$G$145,2,FALSE),"Vendor not found"))</x:f>
      </x:c>
      <x:c r="E452" s="13"/>
      <x:c r="F452" s="13"/>
      <x:c r="G452" s="77"/>
      <x:c r="H452" s="77"/>
      <x:c r="I452" s="78" t="str">
        <x:f>IF(G452="","",N(G452)+N(H452))</x:f>
      </x:c>
      <x:c r="J452" s="13"/>
      <x:c r="K452" s="13"/>
      <x:c r="L452" s="13"/>
      <x:c r="M452" s="13"/>
      <x:c r="N452" s="13"/>
      <x:c r="O452" s="13"/>
      <x:c r="P452" s="13"/>
      <x:c r="Q452" s="13"/>
    </x:row>
    <x:row r="453">
      <x:c r="A453" s="13"/>
      <x:c r="B453" s="14"/>
      <x:c r="C453" s="13"/>
      <x:c r="D453" s="76" t="str">
        <x:f>IF(C453="","",IFERROR(VLOOKUP(C453,'Lists &amp; COA'!$E$47:$G$145,2,FALSE),"Vendor not found"))</x:f>
      </x:c>
      <x:c r="E453" s="13"/>
      <x:c r="F453" s="13"/>
      <x:c r="G453" s="77"/>
      <x:c r="H453" s="77"/>
      <x:c r="I453" s="78" t="str">
        <x:f>IF(G453="","",N(G453)+N(H453))</x:f>
      </x:c>
      <x:c r="J453" s="13"/>
      <x:c r="K453" s="13"/>
      <x:c r="L453" s="13"/>
      <x:c r="M453" s="13"/>
      <x:c r="N453" s="13"/>
      <x:c r="O453" s="13"/>
      <x:c r="P453" s="13"/>
      <x:c r="Q453" s="13"/>
    </x:row>
    <x:row r="454">
      <x:c r="A454" s="13"/>
      <x:c r="B454" s="14"/>
      <x:c r="C454" s="13"/>
      <x:c r="D454" s="76" t="str">
        <x:f>IF(C454="","",IFERROR(VLOOKUP(C454,'Lists &amp; COA'!$E$47:$G$145,2,FALSE),"Vendor not found"))</x:f>
      </x:c>
      <x:c r="E454" s="13"/>
      <x:c r="F454" s="13"/>
      <x:c r="G454" s="77"/>
      <x:c r="H454" s="77"/>
      <x:c r="I454" s="78" t="str">
        <x:f>IF(G454="","",N(G454)+N(H454))</x:f>
      </x:c>
      <x:c r="J454" s="13"/>
      <x:c r="K454" s="13"/>
      <x:c r="L454" s="13"/>
      <x:c r="M454" s="13"/>
      <x:c r="N454" s="13"/>
      <x:c r="O454" s="13"/>
      <x:c r="P454" s="13"/>
      <x:c r="Q454" s="13"/>
    </x:row>
    <x:row r="455">
      <x:c r="A455" s="13"/>
      <x:c r="B455" s="14"/>
      <x:c r="C455" s="13"/>
      <x:c r="D455" s="76" t="str">
        <x:f>IF(C455="","",IFERROR(VLOOKUP(C455,'Lists &amp; COA'!$E$47:$G$145,2,FALSE),"Vendor not found"))</x:f>
      </x:c>
      <x:c r="E455" s="13"/>
      <x:c r="F455" s="13"/>
      <x:c r="G455" s="77"/>
      <x:c r="H455" s="77"/>
      <x:c r="I455" s="78" t="str">
        <x:f>IF(G455="","",N(G455)+N(H455))</x:f>
      </x:c>
      <x:c r="J455" s="13"/>
      <x:c r="K455" s="13"/>
      <x:c r="L455" s="13"/>
      <x:c r="M455" s="13"/>
      <x:c r="N455" s="13"/>
      <x:c r="O455" s="13"/>
      <x:c r="P455" s="13"/>
      <x:c r="Q455" s="13"/>
    </x:row>
    <x:row r="456">
      <x:c r="A456" s="13"/>
      <x:c r="B456" s="14"/>
      <x:c r="C456" s="13"/>
      <x:c r="D456" s="76" t="str">
        <x:f>IF(C456="","",IFERROR(VLOOKUP(C456,'Lists &amp; COA'!$E$47:$G$145,2,FALSE),"Vendor not found"))</x:f>
      </x:c>
      <x:c r="E456" s="13"/>
      <x:c r="F456" s="13"/>
      <x:c r="G456" s="77"/>
      <x:c r="H456" s="77"/>
      <x:c r="I456" s="78" t="str">
        <x:f>IF(G456="","",N(G456)+N(H456))</x:f>
      </x:c>
      <x:c r="J456" s="13"/>
      <x:c r="K456" s="13"/>
      <x:c r="L456" s="13"/>
      <x:c r="M456" s="13"/>
      <x:c r="N456" s="13"/>
      <x:c r="O456" s="13"/>
      <x:c r="P456" s="13"/>
      <x:c r="Q456" s="13"/>
    </x:row>
    <x:row r="457">
      <x:c r="A457" s="13"/>
      <x:c r="B457" s="14"/>
      <x:c r="C457" s="13"/>
      <x:c r="D457" s="76" t="str">
        <x:f>IF(C457="","",IFERROR(VLOOKUP(C457,'Lists &amp; COA'!$E$47:$G$145,2,FALSE),"Vendor not found"))</x:f>
      </x:c>
      <x:c r="E457" s="13"/>
      <x:c r="F457" s="13"/>
      <x:c r="G457" s="77"/>
      <x:c r="H457" s="77"/>
      <x:c r="I457" s="78" t="str">
        <x:f>IF(G457="","",N(G457)+N(H457))</x:f>
      </x:c>
      <x:c r="J457" s="13"/>
      <x:c r="K457" s="13"/>
      <x:c r="L457" s="13"/>
      <x:c r="M457" s="13"/>
      <x:c r="N457" s="13"/>
      <x:c r="O457" s="13"/>
      <x:c r="P457" s="13"/>
      <x:c r="Q457" s="13"/>
    </x:row>
    <x:row r="458">
      <x:c r="A458" s="13"/>
      <x:c r="B458" s="14"/>
      <x:c r="C458" s="13"/>
      <x:c r="D458" s="76" t="str">
        <x:f>IF(C458="","",IFERROR(VLOOKUP(C458,'Lists &amp; COA'!$E$47:$G$145,2,FALSE),"Vendor not found"))</x:f>
      </x:c>
      <x:c r="E458" s="13"/>
      <x:c r="F458" s="13"/>
      <x:c r="G458" s="77"/>
      <x:c r="H458" s="77"/>
      <x:c r="I458" s="78" t="str">
        <x:f>IF(G458="","",N(G458)+N(H458))</x:f>
      </x:c>
      <x:c r="J458" s="13"/>
      <x:c r="K458" s="13"/>
      <x:c r="L458" s="13"/>
      <x:c r="M458" s="13"/>
      <x:c r="N458" s="13"/>
      <x:c r="O458" s="13"/>
      <x:c r="P458" s="13"/>
      <x:c r="Q458" s="13"/>
    </x:row>
    <x:row r="459">
      <x:c r="A459" s="13"/>
      <x:c r="B459" s="14"/>
      <x:c r="C459" s="13"/>
      <x:c r="D459" s="76" t="str">
        <x:f>IF(C459="","",IFERROR(VLOOKUP(C459,'Lists &amp; COA'!$E$47:$G$145,2,FALSE),"Vendor not found"))</x:f>
      </x:c>
      <x:c r="E459" s="13"/>
      <x:c r="F459" s="13"/>
      <x:c r="G459" s="77"/>
      <x:c r="H459" s="77"/>
      <x:c r="I459" s="78" t="str">
        <x:f>IF(G459="","",N(G459)+N(H459))</x:f>
      </x:c>
      <x:c r="J459" s="13"/>
      <x:c r="K459" s="13"/>
      <x:c r="L459" s="13"/>
      <x:c r="M459" s="13"/>
      <x:c r="N459" s="13"/>
      <x:c r="O459" s="13"/>
      <x:c r="P459" s="13"/>
      <x:c r="Q459" s="13"/>
    </x:row>
    <x:row r="460">
      <x:c r="A460" s="13"/>
      <x:c r="B460" s="14"/>
      <x:c r="C460" s="13"/>
      <x:c r="D460" s="76" t="str">
        <x:f>IF(C460="","",IFERROR(VLOOKUP(C460,'Lists &amp; COA'!$E$47:$G$145,2,FALSE),"Vendor not found"))</x:f>
      </x:c>
      <x:c r="E460" s="13"/>
      <x:c r="F460" s="13"/>
      <x:c r="G460" s="77"/>
      <x:c r="H460" s="77"/>
      <x:c r="I460" s="78" t="str">
        <x:f>IF(G460="","",N(G460)+N(H460))</x:f>
      </x:c>
      <x:c r="J460" s="13"/>
      <x:c r="K460" s="13"/>
      <x:c r="L460" s="13"/>
      <x:c r="M460" s="13"/>
      <x:c r="N460" s="13"/>
      <x:c r="O460" s="13"/>
      <x:c r="P460" s="13"/>
      <x:c r="Q460" s="13"/>
    </x:row>
    <x:row r="461">
      <x:c r="A461" s="13"/>
      <x:c r="B461" s="14"/>
      <x:c r="C461" s="13"/>
      <x:c r="D461" s="76" t="str">
        <x:f>IF(C461="","",IFERROR(VLOOKUP(C461,'Lists &amp; COA'!$E$47:$G$145,2,FALSE),"Vendor not found"))</x:f>
      </x:c>
      <x:c r="E461" s="13"/>
      <x:c r="F461" s="13"/>
      <x:c r="G461" s="77"/>
      <x:c r="H461" s="77"/>
      <x:c r="I461" s="78" t="str">
        <x:f>IF(G461="","",N(G461)+N(H461))</x:f>
      </x:c>
      <x:c r="J461" s="13"/>
      <x:c r="K461" s="13"/>
      <x:c r="L461" s="13"/>
      <x:c r="M461" s="13"/>
      <x:c r="N461" s="13"/>
      <x:c r="O461" s="13"/>
      <x:c r="P461" s="13"/>
      <x:c r="Q461" s="13"/>
    </x:row>
    <x:row r="462">
      <x:c r="A462" s="13"/>
      <x:c r="B462" s="14"/>
      <x:c r="C462" s="13"/>
      <x:c r="D462" s="76" t="str">
        <x:f>IF(C462="","",IFERROR(VLOOKUP(C462,'Lists &amp; COA'!$E$47:$G$145,2,FALSE),"Vendor not found"))</x:f>
      </x:c>
      <x:c r="E462" s="13"/>
      <x:c r="F462" s="13"/>
      <x:c r="G462" s="77"/>
      <x:c r="H462" s="77"/>
      <x:c r="I462" s="78" t="str">
        <x:f>IF(G462="","",N(G462)+N(H462))</x:f>
      </x:c>
      <x:c r="J462" s="13"/>
      <x:c r="K462" s="13"/>
      <x:c r="L462" s="13"/>
      <x:c r="M462" s="13"/>
      <x:c r="N462" s="13"/>
      <x:c r="O462" s="13"/>
      <x:c r="P462" s="13"/>
      <x:c r="Q462" s="13"/>
    </x:row>
    <x:row r="463">
      <x:c r="A463" s="13"/>
      <x:c r="B463" s="14"/>
      <x:c r="C463" s="13"/>
      <x:c r="D463" s="76" t="str">
        <x:f>IF(C463="","",IFERROR(VLOOKUP(C463,'Lists &amp; COA'!$E$47:$G$145,2,FALSE),"Vendor not found"))</x:f>
      </x:c>
      <x:c r="E463" s="13"/>
      <x:c r="F463" s="13"/>
      <x:c r="G463" s="77"/>
      <x:c r="H463" s="77"/>
      <x:c r="I463" s="78" t="str">
        <x:f>IF(G463="","",N(G463)+N(H463))</x:f>
      </x:c>
      <x:c r="J463" s="13"/>
      <x:c r="K463" s="13"/>
      <x:c r="L463" s="13"/>
      <x:c r="M463" s="13"/>
      <x:c r="N463" s="13"/>
      <x:c r="O463" s="13"/>
      <x:c r="P463" s="13"/>
      <x:c r="Q463" s="13"/>
    </x:row>
    <x:row r="464">
      <x:c r="A464" s="13"/>
      <x:c r="B464" s="14"/>
      <x:c r="C464" s="13"/>
      <x:c r="D464" s="76" t="str">
        <x:f>IF(C464="","",IFERROR(VLOOKUP(C464,'Lists &amp; COA'!$E$47:$G$145,2,FALSE),"Vendor not found"))</x:f>
      </x:c>
      <x:c r="E464" s="13"/>
      <x:c r="F464" s="13"/>
      <x:c r="G464" s="77"/>
      <x:c r="H464" s="77"/>
      <x:c r="I464" s="78" t="str">
        <x:f>IF(G464="","",N(G464)+N(H464))</x:f>
      </x:c>
      <x:c r="J464" s="13"/>
      <x:c r="K464" s="13"/>
      <x:c r="L464" s="13"/>
      <x:c r="M464" s="13"/>
      <x:c r="N464" s="13"/>
      <x:c r="O464" s="13"/>
      <x:c r="P464" s="13"/>
      <x:c r="Q464" s="13"/>
    </x:row>
    <x:row r="465">
      <x:c r="A465" s="13"/>
      <x:c r="B465" s="14"/>
      <x:c r="C465" s="13"/>
      <x:c r="D465" s="76" t="str">
        <x:f>IF(C465="","",IFERROR(VLOOKUP(C465,'Lists &amp; COA'!$E$47:$G$145,2,FALSE),"Vendor not found"))</x:f>
      </x:c>
      <x:c r="E465" s="13"/>
      <x:c r="F465" s="13"/>
      <x:c r="G465" s="77"/>
      <x:c r="H465" s="77"/>
      <x:c r="I465" s="78" t="str">
        <x:f>IF(G465="","",N(G465)+N(H465))</x:f>
      </x:c>
      <x:c r="J465" s="13"/>
      <x:c r="K465" s="13"/>
      <x:c r="L465" s="13"/>
      <x:c r="M465" s="13"/>
      <x:c r="N465" s="13"/>
      <x:c r="O465" s="13"/>
      <x:c r="P465" s="13"/>
      <x:c r="Q465" s="13"/>
    </x:row>
    <x:row r="466">
      <x:c r="A466" s="13"/>
      <x:c r="B466" s="14"/>
      <x:c r="C466" s="13"/>
      <x:c r="D466" s="76" t="str">
        <x:f>IF(C466="","",IFERROR(VLOOKUP(C466,'Lists &amp; COA'!$E$47:$G$145,2,FALSE),"Vendor not found"))</x:f>
      </x:c>
      <x:c r="E466" s="13"/>
      <x:c r="F466" s="13"/>
      <x:c r="G466" s="77"/>
      <x:c r="H466" s="77"/>
      <x:c r="I466" s="78" t="str">
        <x:f>IF(G466="","",N(G466)+N(H466))</x:f>
      </x:c>
      <x:c r="J466" s="13"/>
      <x:c r="K466" s="13"/>
      <x:c r="L466" s="13"/>
      <x:c r="M466" s="13"/>
      <x:c r="N466" s="13"/>
      <x:c r="O466" s="13"/>
      <x:c r="P466" s="13"/>
      <x:c r="Q466" s="13"/>
    </x:row>
    <x:row r="467">
      <x:c r="A467" s="13"/>
      <x:c r="B467" s="14"/>
      <x:c r="C467" s="13"/>
      <x:c r="D467" s="76" t="str">
        <x:f>IF(C467="","",IFERROR(VLOOKUP(C467,'Lists &amp; COA'!$E$47:$G$145,2,FALSE),"Vendor not found"))</x:f>
      </x:c>
      <x:c r="E467" s="13"/>
      <x:c r="F467" s="13"/>
      <x:c r="G467" s="77"/>
      <x:c r="H467" s="77"/>
      <x:c r="I467" s="78" t="str">
        <x:f>IF(G467="","",N(G467)+N(H467))</x:f>
      </x:c>
      <x:c r="J467" s="13"/>
      <x:c r="K467" s="13"/>
      <x:c r="L467" s="13"/>
      <x:c r="M467" s="13"/>
      <x:c r="N467" s="13"/>
      <x:c r="O467" s="13"/>
      <x:c r="P467" s="13"/>
      <x:c r="Q467" s="13"/>
    </x:row>
    <x:row r="468">
      <x:c r="A468" s="13"/>
      <x:c r="B468" s="14"/>
      <x:c r="C468" s="13"/>
      <x:c r="D468" s="76" t="str">
        <x:f>IF(C468="","",IFERROR(VLOOKUP(C468,'Lists &amp; COA'!$E$47:$G$145,2,FALSE),"Vendor not found"))</x:f>
      </x:c>
      <x:c r="E468" s="13"/>
      <x:c r="F468" s="13"/>
      <x:c r="G468" s="77"/>
      <x:c r="H468" s="77"/>
      <x:c r="I468" s="78" t="str">
        <x:f>IF(G468="","",N(G468)+N(H468))</x:f>
      </x:c>
      <x:c r="J468" s="13"/>
      <x:c r="K468" s="13"/>
      <x:c r="L468" s="13"/>
      <x:c r="M468" s="13"/>
      <x:c r="N468" s="13"/>
      <x:c r="O468" s="13"/>
      <x:c r="P468" s="13"/>
      <x:c r="Q468" s="13"/>
    </x:row>
    <x:row r="469">
      <x:c r="A469" s="13"/>
      <x:c r="B469" s="14"/>
      <x:c r="C469" s="13"/>
      <x:c r="D469" s="76" t="str">
        <x:f>IF(C469="","",IFERROR(VLOOKUP(C469,'Lists &amp; COA'!$E$47:$G$145,2,FALSE),"Vendor not found"))</x:f>
      </x:c>
      <x:c r="E469" s="13"/>
      <x:c r="F469" s="13"/>
      <x:c r="G469" s="77"/>
      <x:c r="H469" s="77"/>
      <x:c r="I469" s="78" t="str">
        <x:f>IF(G469="","",N(G469)+N(H469))</x:f>
      </x:c>
      <x:c r="J469" s="13"/>
      <x:c r="K469" s="13"/>
      <x:c r="L469" s="13"/>
      <x:c r="M469" s="13"/>
      <x:c r="N469" s="13"/>
      <x:c r="O469" s="13"/>
      <x:c r="P469" s="13"/>
      <x:c r="Q469" s="13"/>
    </x:row>
    <x:row r="470">
      <x:c r="A470" s="13"/>
      <x:c r="B470" s="14"/>
      <x:c r="C470" s="13"/>
      <x:c r="D470" s="76" t="str">
        <x:f>IF(C470="","",IFERROR(VLOOKUP(C470,'Lists &amp; COA'!$E$47:$G$145,2,FALSE),"Vendor not found"))</x:f>
      </x:c>
      <x:c r="E470" s="13"/>
      <x:c r="F470" s="13"/>
      <x:c r="G470" s="77"/>
      <x:c r="H470" s="77"/>
      <x:c r="I470" s="78" t="str">
        <x:f>IF(G470="","",N(G470)+N(H470))</x:f>
      </x:c>
      <x:c r="J470" s="13"/>
      <x:c r="K470" s="13"/>
      <x:c r="L470" s="13"/>
      <x:c r="M470" s="13"/>
      <x:c r="N470" s="13"/>
      <x:c r="O470" s="13"/>
      <x:c r="P470" s="13"/>
      <x:c r="Q470" s="13"/>
    </x:row>
    <x:row r="471">
      <x:c r="A471" s="13"/>
      <x:c r="B471" s="14"/>
      <x:c r="C471" s="13"/>
      <x:c r="D471" s="76" t="str">
        <x:f>IF(C471="","",IFERROR(VLOOKUP(C471,'Lists &amp; COA'!$E$47:$G$145,2,FALSE),"Vendor not found"))</x:f>
      </x:c>
      <x:c r="E471" s="13"/>
      <x:c r="F471" s="13"/>
      <x:c r="G471" s="77"/>
      <x:c r="H471" s="77"/>
      <x:c r="I471" s="78" t="str">
        <x:f>IF(G471="","",N(G471)+N(H471))</x:f>
      </x:c>
      <x:c r="J471" s="13"/>
      <x:c r="K471" s="13"/>
      <x:c r="L471" s="13"/>
      <x:c r="M471" s="13"/>
      <x:c r="N471" s="13"/>
      <x:c r="O471" s="13"/>
      <x:c r="P471" s="13"/>
      <x:c r="Q471" s="13"/>
    </x:row>
    <x:row r="472">
      <x:c r="A472" s="13"/>
      <x:c r="B472" s="14"/>
      <x:c r="C472" s="13"/>
      <x:c r="D472" s="76" t="str">
        <x:f>IF(C472="","",IFERROR(VLOOKUP(C472,'Lists &amp; COA'!$E$47:$G$145,2,FALSE),"Vendor not found"))</x:f>
      </x:c>
      <x:c r="E472" s="13"/>
      <x:c r="F472" s="13"/>
      <x:c r="G472" s="77"/>
      <x:c r="H472" s="77"/>
      <x:c r="I472" s="78" t="str">
        <x:f>IF(G472="","",N(G472)+N(H472))</x:f>
      </x:c>
      <x:c r="J472" s="13"/>
      <x:c r="K472" s="13"/>
      <x:c r="L472" s="13"/>
      <x:c r="M472" s="13"/>
      <x:c r="N472" s="13"/>
      <x:c r="O472" s="13"/>
      <x:c r="P472" s="13"/>
      <x:c r="Q472" s="13"/>
    </x:row>
    <x:row r="473">
      <x:c r="A473" s="13"/>
      <x:c r="B473" s="14"/>
      <x:c r="C473" s="13"/>
      <x:c r="D473" s="76" t="str">
        <x:f>IF(C473="","",IFERROR(VLOOKUP(C473,'Lists &amp; COA'!$E$47:$G$145,2,FALSE),"Vendor not found"))</x:f>
      </x:c>
      <x:c r="E473" s="13"/>
      <x:c r="F473" s="13"/>
      <x:c r="G473" s="77"/>
      <x:c r="H473" s="77"/>
      <x:c r="I473" s="78" t="str">
        <x:f>IF(G473="","",N(G473)+N(H473))</x:f>
      </x:c>
      <x:c r="J473" s="13"/>
      <x:c r="K473" s="13"/>
      <x:c r="L473" s="13"/>
      <x:c r="M473" s="13"/>
      <x:c r="N473" s="13"/>
      <x:c r="O473" s="13"/>
      <x:c r="P473" s="13"/>
      <x:c r="Q473" s="13"/>
    </x:row>
    <x:row r="474">
      <x:c r="A474" s="13"/>
      <x:c r="B474" s="14"/>
      <x:c r="C474" s="13"/>
      <x:c r="D474" s="76" t="str">
        <x:f>IF(C474="","",IFERROR(VLOOKUP(C474,'Lists &amp; COA'!$E$47:$G$145,2,FALSE),"Vendor not found"))</x:f>
      </x:c>
      <x:c r="E474" s="13"/>
      <x:c r="F474" s="13"/>
      <x:c r="G474" s="77"/>
      <x:c r="H474" s="77"/>
      <x:c r="I474" s="78" t="str">
        <x:f>IF(G474="","",N(G474)+N(H474))</x:f>
      </x:c>
      <x:c r="J474" s="13"/>
      <x:c r="K474" s="13"/>
      <x:c r="L474" s="13"/>
      <x:c r="M474" s="13"/>
      <x:c r="N474" s="13"/>
      <x:c r="O474" s="13"/>
      <x:c r="P474" s="13"/>
      <x:c r="Q474" s="13"/>
    </x:row>
    <x:row r="475">
      <x:c r="A475" s="13"/>
      <x:c r="B475" s="14"/>
      <x:c r="C475" s="13"/>
      <x:c r="D475" s="76" t="str">
        <x:f>IF(C475="","",IFERROR(VLOOKUP(C475,'Lists &amp; COA'!$E$47:$G$145,2,FALSE),"Vendor not found"))</x:f>
      </x:c>
      <x:c r="E475" s="13"/>
      <x:c r="F475" s="13"/>
      <x:c r="G475" s="77"/>
      <x:c r="H475" s="77"/>
      <x:c r="I475" s="78" t="str">
        <x:f>IF(G475="","",N(G475)+N(H475))</x:f>
      </x:c>
      <x:c r="J475" s="13"/>
      <x:c r="K475" s="13"/>
      <x:c r="L475" s="13"/>
      <x:c r="M475" s="13"/>
      <x:c r="N475" s="13"/>
      <x:c r="O475" s="13"/>
      <x:c r="P475" s="13"/>
      <x:c r="Q475" s="13"/>
    </x:row>
    <x:row r="476">
      <x:c r="A476" s="13"/>
      <x:c r="B476" s="14"/>
      <x:c r="C476" s="13"/>
      <x:c r="D476" s="76" t="str">
        <x:f>IF(C476="","",IFERROR(VLOOKUP(C476,'Lists &amp; COA'!$E$47:$G$145,2,FALSE),"Vendor not found"))</x:f>
      </x:c>
      <x:c r="E476" s="13"/>
      <x:c r="F476" s="13"/>
      <x:c r="G476" s="77"/>
      <x:c r="H476" s="77"/>
      <x:c r="I476" s="78" t="str">
        <x:f>IF(G476="","",N(G476)+N(H476))</x:f>
      </x:c>
      <x:c r="J476" s="13"/>
      <x:c r="K476" s="13"/>
      <x:c r="L476" s="13"/>
      <x:c r="M476" s="13"/>
      <x:c r="N476" s="13"/>
      <x:c r="O476" s="13"/>
      <x:c r="P476" s="13"/>
      <x:c r="Q476" s="13"/>
    </x:row>
    <x:row r="477">
      <x:c r="A477" s="13"/>
      <x:c r="B477" s="14"/>
      <x:c r="C477" s="13"/>
      <x:c r="D477" s="76" t="str">
        <x:f>IF(C477="","",IFERROR(VLOOKUP(C477,'Lists &amp; COA'!$E$47:$G$145,2,FALSE),"Vendor not found"))</x:f>
      </x:c>
      <x:c r="E477" s="13"/>
      <x:c r="F477" s="13"/>
      <x:c r="G477" s="77"/>
      <x:c r="H477" s="77"/>
      <x:c r="I477" s="78" t="str">
        <x:f>IF(G477="","",N(G477)+N(H477))</x:f>
      </x:c>
      <x:c r="J477" s="13"/>
      <x:c r="K477" s="13"/>
      <x:c r="L477" s="13"/>
      <x:c r="M477" s="13"/>
      <x:c r="N477" s="13"/>
      <x:c r="O477" s="13"/>
      <x:c r="P477" s="13"/>
      <x:c r="Q477" s="13"/>
    </x:row>
    <x:row r="478">
      <x:c r="A478" s="13"/>
      <x:c r="B478" s="14"/>
      <x:c r="C478" s="13"/>
      <x:c r="D478" s="76" t="str">
        <x:f>IF(C478="","",IFERROR(VLOOKUP(C478,'Lists &amp; COA'!$E$47:$G$145,2,FALSE),"Vendor not found"))</x:f>
      </x:c>
      <x:c r="E478" s="13"/>
      <x:c r="F478" s="13"/>
      <x:c r="G478" s="77"/>
      <x:c r="H478" s="77"/>
      <x:c r="I478" s="78" t="str">
        <x:f>IF(G478="","",N(G478)+N(H478))</x:f>
      </x:c>
      <x:c r="J478" s="13"/>
      <x:c r="K478" s="13"/>
      <x:c r="L478" s="13"/>
      <x:c r="M478" s="13"/>
      <x:c r="N478" s="13"/>
      <x:c r="O478" s="13"/>
      <x:c r="P478" s="13"/>
      <x:c r="Q478" s="13"/>
    </x:row>
    <x:row r="479">
      <x:c r="A479" s="13"/>
      <x:c r="B479" s="14"/>
      <x:c r="C479" s="13"/>
      <x:c r="D479" s="76" t="str">
        <x:f>IF(C479="","",IFERROR(VLOOKUP(C479,'Lists &amp; COA'!$E$47:$G$145,2,FALSE),"Vendor not found"))</x:f>
      </x:c>
      <x:c r="E479" s="13"/>
      <x:c r="F479" s="13"/>
      <x:c r="G479" s="77"/>
      <x:c r="H479" s="77"/>
      <x:c r="I479" s="78" t="str">
        <x:f>IF(G479="","",N(G479)+N(H479))</x:f>
      </x:c>
      <x:c r="J479" s="13"/>
      <x:c r="K479" s="13"/>
      <x:c r="L479" s="13"/>
      <x:c r="M479" s="13"/>
      <x:c r="N479" s="13"/>
      <x:c r="O479" s="13"/>
      <x:c r="P479" s="13"/>
      <x:c r="Q479" s="13"/>
    </x:row>
    <x:row r="480">
      <x:c r="A480" s="13"/>
      <x:c r="B480" s="14"/>
      <x:c r="C480" s="13"/>
      <x:c r="D480" s="76" t="str">
        <x:f>IF(C480="","",IFERROR(VLOOKUP(C480,'Lists &amp; COA'!$E$47:$G$145,2,FALSE),"Vendor not found"))</x:f>
      </x:c>
      <x:c r="E480" s="13"/>
      <x:c r="F480" s="13"/>
      <x:c r="G480" s="77"/>
      <x:c r="H480" s="77"/>
      <x:c r="I480" s="78" t="str">
        <x:f>IF(G480="","",N(G480)+N(H480))</x:f>
      </x:c>
      <x:c r="J480" s="13"/>
      <x:c r="K480" s="13"/>
      <x:c r="L480" s="13"/>
      <x:c r="M480" s="13"/>
      <x:c r="N480" s="13"/>
      <x:c r="O480" s="13"/>
      <x:c r="P480" s="13"/>
      <x:c r="Q480" s="13"/>
    </x:row>
    <x:row r="481">
      <x:c r="A481" s="13"/>
      <x:c r="B481" s="14"/>
      <x:c r="C481" s="13"/>
      <x:c r="D481" s="76" t="str">
        <x:f>IF(C481="","",IFERROR(VLOOKUP(C481,'Lists &amp; COA'!$E$47:$G$145,2,FALSE),"Vendor not found"))</x:f>
      </x:c>
      <x:c r="E481" s="13"/>
      <x:c r="F481" s="13"/>
      <x:c r="G481" s="77"/>
      <x:c r="H481" s="77"/>
      <x:c r="I481" s="78" t="str">
        <x:f>IF(G481="","",N(G481)+N(H481))</x:f>
      </x:c>
      <x:c r="J481" s="13"/>
      <x:c r="K481" s="13"/>
      <x:c r="L481" s="13"/>
      <x:c r="M481" s="13"/>
      <x:c r="N481" s="13"/>
      <x:c r="O481" s="13"/>
      <x:c r="P481" s="13"/>
      <x:c r="Q481" s="13"/>
    </x:row>
    <x:row r="482">
      <x:c r="A482" s="13"/>
      <x:c r="B482" s="14"/>
      <x:c r="C482" s="13"/>
      <x:c r="D482" s="76" t="str">
        <x:f>IF(C482="","",IFERROR(VLOOKUP(C482,'Lists &amp; COA'!$E$47:$G$145,2,FALSE),"Vendor not found"))</x:f>
      </x:c>
      <x:c r="E482" s="13"/>
      <x:c r="F482" s="13"/>
      <x:c r="G482" s="77"/>
      <x:c r="H482" s="77"/>
      <x:c r="I482" s="78" t="str">
        <x:f>IF(G482="","",N(G482)+N(H482))</x:f>
      </x:c>
      <x:c r="J482" s="13"/>
      <x:c r="K482" s="13"/>
      <x:c r="L482" s="13"/>
      <x:c r="M482" s="13"/>
      <x:c r="N482" s="13"/>
      <x:c r="O482" s="13"/>
      <x:c r="P482" s="13"/>
      <x:c r="Q482" s="13"/>
    </x:row>
    <x:row r="483">
      <x:c r="A483" s="13"/>
      <x:c r="B483" s="14"/>
      <x:c r="C483" s="13"/>
      <x:c r="D483" s="76" t="str">
        <x:f>IF(C483="","",IFERROR(VLOOKUP(C483,'Lists &amp; COA'!$E$47:$G$145,2,FALSE),"Vendor not found"))</x:f>
      </x:c>
      <x:c r="E483" s="13"/>
      <x:c r="F483" s="13"/>
      <x:c r="G483" s="77"/>
      <x:c r="H483" s="77"/>
      <x:c r="I483" s="78" t="str">
        <x:f>IF(G483="","",N(G483)+N(H483))</x:f>
      </x:c>
      <x:c r="J483" s="13"/>
      <x:c r="K483" s="13"/>
      <x:c r="L483" s="13"/>
      <x:c r="M483" s="13"/>
      <x:c r="N483" s="13"/>
      <x:c r="O483" s="13"/>
      <x:c r="P483" s="13"/>
      <x:c r="Q483" s="13"/>
    </x:row>
    <x:row r="484">
      <x:c r="A484" s="13"/>
      <x:c r="B484" s="14"/>
      <x:c r="C484" s="13"/>
      <x:c r="D484" s="76" t="str">
        <x:f>IF(C484="","",IFERROR(VLOOKUP(C484,'Lists &amp; COA'!$E$47:$G$145,2,FALSE),"Vendor not found"))</x:f>
      </x:c>
      <x:c r="E484" s="13"/>
      <x:c r="F484" s="13"/>
      <x:c r="G484" s="77"/>
      <x:c r="H484" s="77"/>
      <x:c r="I484" s="78" t="str">
        <x:f>IF(G484="","",N(G484)+N(H484))</x:f>
      </x:c>
      <x:c r="J484" s="13"/>
      <x:c r="K484" s="13"/>
      <x:c r="L484" s="13"/>
      <x:c r="M484" s="13"/>
      <x:c r="N484" s="13"/>
      <x:c r="O484" s="13"/>
      <x:c r="P484" s="13"/>
      <x:c r="Q484" s="13"/>
    </x:row>
    <x:row r="485">
      <x:c r="A485" s="13"/>
      <x:c r="B485" s="14"/>
      <x:c r="C485" s="13"/>
      <x:c r="D485" s="76" t="str">
        <x:f>IF(C485="","",IFERROR(VLOOKUP(C485,'Lists &amp; COA'!$E$47:$G$145,2,FALSE),"Vendor not found"))</x:f>
      </x:c>
      <x:c r="E485" s="13"/>
      <x:c r="F485" s="13"/>
      <x:c r="G485" s="77"/>
      <x:c r="H485" s="77"/>
      <x:c r="I485" s="78" t="str">
        <x:f>IF(G485="","",N(G485)+N(H485))</x:f>
      </x:c>
      <x:c r="J485" s="13"/>
      <x:c r="K485" s="13"/>
      <x:c r="L485" s="13"/>
      <x:c r="M485" s="13"/>
      <x:c r="N485" s="13"/>
      <x:c r="O485" s="13"/>
      <x:c r="P485" s="13"/>
      <x:c r="Q485" s="13"/>
    </x:row>
    <x:row r="486">
      <x:c r="A486" s="13"/>
      <x:c r="B486" s="14"/>
      <x:c r="C486" s="13"/>
      <x:c r="D486" s="76" t="str">
        <x:f>IF(C486="","",IFERROR(VLOOKUP(C486,'Lists &amp; COA'!$E$47:$G$145,2,FALSE),"Vendor not found"))</x:f>
      </x:c>
      <x:c r="E486" s="13"/>
      <x:c r="F486" s="13"/>
      <x:c r="G486" s="77"/>
      <x:c r="H486" s="77"/>
      <x:c r="I486" s="78" t="str">
        <x:f>IF(G486="","",N(G486)+N(H486))</x:f>
      </x:c>
      <x:c r="J486" s="13"/>
      <x:c r="K486" s="13"/>
      <x:c r="L486" s="13"/>
      <x:c r="M486" s="13"/>
      <x:c r="N486" s="13"/>
      <x:c r="O486" s="13"/>
      <x:c r="P486" s="13"/>
      <x:c r="Q486" s="13"/>
    </x:row>
    <x:row r="487">
      <x:c r="A487" s="13"/>
      <x:c r="B487" s="14"/>
      <x:c r="C487" s="13"/>
      <x:c r="D487" s="76" t="str">
        <x:f>IF(C487="","",IFERROR(VLOOKUP(C487,'Lists &amp; COA'!$E$47:$G$145,2,FALSE),"Vendor not found"))</x:f>
      </x:c>
      <x:c r="E487" s="13"/>
      <x:c r="F487" s="13"/>
      <x:c r="G487" s="77"/>
      <x:c r="H487" s="77"/>
      <x:c r="I487" s="78" t="str">
        <x:f>IF(G487="","",N(G487)+N(H487))</x:f>
      </x:c>
      <x:c r="J487" s="13"/>
      <x:c r="K487" s="13"/>
      <x:c r="L487" s="13"/>
      <x:c r="M487" s="13"/>
      <x:c r="N487" s="13"/>
      <x:c r="O487" s="13"/>
      <x:c r="P487" s="13"/>
      <x:c r="Q487" s="13"/>
    </x:row>
    <x:row r="488">
      <x:c r="A488" s="13"/>
      <x:c r="B488" s="14"/>
      <x:c r="C488" s="13"/>
      <x:c r="D488" s="76" t="str">
        <x:f>IF(C488="","",IFERROR(VLOOKUP(C488,'Lists &amp; COA'!$E$47:$G$145,2,FALSE),"Vendor not found"))</x:f>
      </x:c>
      <x:c r="E488" s="13"/>
      <x:c r="F488" s="13"/>
      <x:c r="G488" s="77"/>
      <x:c r="H488" s="77"/>
      <x:c r="I488" s="78" t="str">
        <x:f>IF(G488="","",N(G488)+N(H488))</x:f>
      </x:c>
      <x:c r="J488" s="13"/>
      <x:c r="K488" s="13"/>
      <x:c r="L488" s="13"/>
      <x:c r="M488" s="13"/>
      <x:c r="N488" s="13"/>
      <x:c r="O488" s="13"/>
      <x:c r="P488" s="13"/>
      <x:c r="Q488" s="13"/>
    </x:row>
    <x:row r="489">
      <x:c r="A489" s="13"/>
      <x:c r="B489" s="14"/>
      <x:c r="C489" s="13"/>
      <x:c r="D489" s="76" t="str">
        <x:f>IF(C489="","",IFERROR(VLOOKUP(C489,'Lists &amp; COA'!$E$47:$G$145,2,FALSE),"Vendor not found"))</x:f>
      </x:c>
      <x:c r="E489" s="13"/>
      <x:c r="F489" s="13"/>
      <x:c r="G489" s="77"/>
      <x:c r="H489" s="77"/>
      <x:c r="I489" s="78" t="str">
        <x:f>IF(G489="","",N(G489)+N(H489))</x:f>
      </x:c>
      <x:c r="J489" s="13"/>
      <x:c r="K489" s="13"/>
      <x:c r="L489" s="13"/>
      <x:c r="M489" s="13"/>
      <x:c r="N489" s="13"/>
      <x:c r="O489" s="13"/>
      <x:c r="P489" s="13"/>
      <x:c r="Q489" s="13"/>
    </x:row>
    <x:row r="490">
      <x:c r="A490" s="13"/>
      <x:c r="B490" s="14"/>
      <x:c r="C490" s="13"/>
      <x:c r="D490" s="76" t="str">
        <x:f>IF(C490="","",IFERROR(VLOOKUP(C490,'Lists &amp; COA'!$E$47:$G$145,2,FALSE),"Vendor not found"))</x:f>
      </x:c>
      <x:c r="E490" s="13"/>
      <x:c r="F490" s="13"/>
      <x:c r="G490" s="77"/>
      <x:c r="H490" s="77"/>
      <x:c r="I490" s="78" t="str">
        <x:f>IF(G490="","",N(G490)+N(H490))</x:f>
      </x:c>
      <x:c r="J490" s="13"/>
      <x:c r="K490" s="13"/>
      <x:c r="L490" s="13"/>
      <x:c r="M490" s="13"/>
      <x:c r="N490" s="13"/>
      <x:c r="O490" s="13"/>
      <x:c r="P490" s="13"/>
      <x:c r="Q490" s="13"/>
    </x:row>
    <x:row r="491">
      <x:c r="A491" s="13"/>
      <x:c r="B491" s="14"/>
      <x:c r="C491" s="13"/>
      <x:c r="D491" s="76" t="str">
        <x:f>IF(C491="","",IFERROR(VLOOKUP(C491,'Lists &amp; COA'!$E$47:$G$145,2,FALSE),"Vendor not found"))</x:f>
      </x:c>
      <x:c r="E491" s="13"/>
      <x:c r="F491" s="13"/>
      <x:c r="G491" s="77"/>
      <x:c r="H491" s="77"/>
      <x:c r="I491" s="78" t="str">
        <x:f>IF(G491="","",N(G491)+N(H491))</x:f>
      </x:c>
      <x:c r="J491" s="13"/>
      <x:c r="K491" s="13"/>
      <x:c r="L491" s="13"/>
      <x:c r="M491" s="13"/>
      <x:c r="N491" s="13"/>
      <x:c r="O491" s="13"/>
      <x:c r="P491" s="13"/>
      <x:c r="Q491" s="13"/>
    </x:row>
    <x:row r="492">
      <x:c r="A492" s="13"/>
      <x:c r="B492" s="14"/>
      <x:c r="C492" s="13"/>
      <x:c r="D492" s="76" t="str">
        <x:f>IF(C492="","",IFERROR(VLOOKUP(C492,'Lists &amp; COA'!$E$47:$G$145,2,FALSE),"Vendor not found"))</x:f>
      </x:c>
      <x:c r="E492" s="13"/>
      <x:c r="F492" s="13"/>
      <x:c r="G492" s="77"/>
      <x:c r="H492" s="77"/>
      <x:c r="I492" s="78" t="str">
        <x:f>IF(G492="","",N(G492)+N(H492))</x:f>
      </x:c>
      <x:c r="J492" s="13"/>
      <x:c r="K492" s="13"/>
      <x:c r="L492" s="13"/>
      <x:c r="M492" s="13"/>
      <x:c r="N492" s="13"/>
      <x:c r="O492" s="13"/>
      <x:c r="P492" s="13"/>
      <x:c r="Q492" s="13"/>
    </x:row>
    <x:row r="493">
      <x:c r="A493" s="13"/>
      <x:c r="B493" s="14"/>
      <x:c r="C493" s="13"/>
      <x:c r="D493" s="76" t="str">
        <x:f>IF(C493="","",IFERROR(VLOOKUP(C493,'Lists &amp; COA'!$E$47:$G$145,2,FALSE),"Vendor not found"))</x:f>
      </x:c>
      <x:c r="E493" s="13"/>
      <x:c r="F493" s="13"/>
      <x:c r="G493" s="77"/>
      <x:c r="H493" s="77"/>
      <x:c r="I493" s="78" t="str">
        <x:f>IF(G493="","",N(G493)+N(H493))</x:f>
      </x:c>
      <x:c r="J493" s="13"/>
      <x:c r="K493" s="13"/>
      <x:c r="L493" s="13"/>
      <x:c r="M493" s="13"/>
      <x:c r="N493" s="13"/>
      <x:c r="O493" s="13"/>
      <x:c r="P493" s="13"/>
      <x:c r="Q493" s="13"/>
    </x:row>
    <x:row r="494">
      <x:c r="A494" s="13"/>
      <x:c r="B494" s="14"/>
      <x:c r="C494" s="13"/>
      <x:c r="D494" s="76" t="str">
        <x:f>IF(C494="","",IFERROR(VLOOKUP(C494,'Lists &amp; COA'!$E$47:$G$145,2,FALSE),"Vendor not found"))</x:f>
      </x:c>
      <x:c r="E494" s="13"/>
      <x:c r="F494" s="13"/>
      <x:c r="G494" s="77"/>
      <x:c r="H494" s="77"/>
      <x:c r="I494" s="78" t="str">
        <x:f>IF(G494="","",N(G494)+N(H494))</x:f>
      </x:c>
      <x:c r="J494" s="13"/>
      <x:c r="K494" s="13"/>
      <x:c r="L494" s="13"/>
      <x:c r="M494" s="13"/>
      <x:c r="N494" s="13"/>
      <x:c r="O494" s="13"/>
      <x:c r="P494" s="13"/>
      <x:c r="Q494" s="13"/>
    </x:row>
    <x:row r="495">
      <x:c r="A495" s="13"/>
      <x:c r="B495" s="14"/>
      <x:c r="C495" s="13"/>
      <x:c r="D495" s="76" t="str">
        <x:f>IF(C495="","",IFERROR(VLOOKUP(C495,'Lists &amp; COA'!$E$47:$G$145,2,FALSE),"Vendor not found"))</x:f>
      </x:c>
      <x:c r="E495" s="13"/>
      <x:c r="F495" s="13"/>
      <x:c r="G495" s="77"/>
      <x:c r="H495" s="77"/>
      <x:c r="I495" s="78" t="str">
        <x:f>IF(G495="","",N(G495)+N(H495))</x:f>
      </x:c>
      <x:c r="J495" s="13"/>
      <x:c r="K495" s="13"/>
      <x:c r="L495" s="13"/>
      <x:c r="M495" s="13"/>
      <x:c r="N495" s="13"/>
      <x:c r="O495" s="13"/>
      <x:c r="P495" s="13"/>
      <x:c r="Q495" s="13"/>
    </x:row>
    <x:row r="496">
      <x:c r="A496" s="13"/>
      <x:c r="B496" s="14"/>
      <x:c r="C496" s="13"/>
      <x:c r="D496" s="76" t="str">
        <x:f>IF(C496="","",IFERROR(VLOOKUP(C496,'Lists &amp; COA'!$E$47:$G$145,2,FALSE),"Vendor not found"))</x:f>
      </x:c>
      <x:c r="E496" s="13"/>
      <x:c r="F496" s="13"/>
      <x:c r="G496" s="77"/>
      <x:c r="H496" s="77"/>
      <x:c r="I496" s="78" t="str">
        <x:f>IF(G496="","",N(G496)+N(H496))</x:f>
      </x:c>
      <x:c r="J496" s="13"/>
      <x:c r="K496" s="13"/>
      <x:c r="L496" s="13"/>
      <x:c r="M496" s="13"/>
      <x:c r="N496" s="13"/>
      <x:c r="O496" s="13"/>
      <x:c r="P496" s="13"/>
      <x:c r="Q496" s="13"/>
    </x:row>
    <x:row r="497">
      <x:c r="A497" s="13"/>
      <x:c r="B497" s="14"/>
      <x:c r="C497" s="13"/>
      <x:c r="D497" s="76" t="str">
        <x:f>IF(C497="","",IFERROR(VLOOKUP(C497,'Lists &amp; COA'!$E$47:$G$145,2,FALSE),"Vendor not found"))</x:f>
      </x:c>
      <x:c r="E497" s="13"/>
      <x:c r="F497" s="13"/>
      <x:c r="G497" s="77"/>
      <x:c r="H497" s="77"/>
      <x:c r="I497" s="78" t="str">
        <x:f>IF(G497="","",N(G497)+N(H497))</x:f>
      </x:c>
      <x:c r="J497" s="13"/>
      <x:c r="K497" s="13"/>
      <x:c r="L497" s="13"/>
      <x:c r="M497" s="13"/>
      <x:c r="N497" s="13"/>
      <x:c r="O497" s="13"/>
      <x:c r="P497" s="13"/>
      <x:c r="Q497" s="13"/>
    </x:row>
    <x:row r="498">
      <x:c r="A498" s="13"/>
      <x:c r="B498" s="14"/>
      <x:c r="C498" s="13"/>
      <x:c r="D498" s="76" t="str">
        <x:f>IF(C498="","",IFERROR(VLOOKUP(C498,'Lists &amp; COA'!$E$47:$G$145,2,FALSE),"Vendor not found"))</x:f>
      </x:c>
      <x:c r="E498" s="13"/>
      <x:c r="F498" s="13"/>
      <x:c r="G498" s="77"/>
      <x:c r="H498" s="77"/>
      <x:c r="I498" s="78" t="str">
        <x:f>IF(G498="","",N(G498)+N(H498))</x:f>
      </x:c>
      <x:c r="J498" s="13"/>
      <x:c r="K498" s="13"/>
      <x:c r="L498" s="13"/>
      <x:c r="M498" s="13"/>
      <x:c r="N498" s="13"/>
      <x:c r="O498" s="13"/>
      <x:c r="P498" s="13"/>
      <x:c r="Q498" s="13"/>
    </x:row>
    <x:row r="499">
      <x:c r="A499" s="13"/>
      <x:c r="B499" s="14"/>
      <x:c r="C499" s="13"/>
      <x:c r="D499" s="76" t="str">
        <x:f>IF(C499="","",IFERROR(VLOOKUP(C499,'Lists &amp; COA'!$E$47:$G$145,2,FALSE),"Vendor not found"))</x:f>
      </x:c>
      <x:c r="E499" s="13"/>
      <x:c r="F499" s="13"/>
      <x:c r="G499" s="77"/>
      <x:c r="H499" s="77"/>
      <x:c r="I499" s="78" t="str">
        <x:f>IF(G499="","",N(G499)+N(H499))</x:f>
      </x:c>
      <x:c r="J499" s="13"/>
      <x:c r="K499" s="13"/>
      <x:c r="L499" s="13"/>
      <x:c r="M499" s="13"/>
      <x:c r="N499" s="13"/>
      <x:c r="O499" s="13"/>
      <x:c r="P499" s="13"/>
      <x:c r="Q499" s="13"/>
    </x:row>
    <x:row r="500">
      <x:c r="A500" s="13"/>
      <x:c r="B500" s="14"/>
      <x:c r="C500" s="13"/>
      <x:c r="D500" s="76" t="str">
        <x:f>IF(C500="","",IFERROR(VLOOKUP(C500,'Lists &amp; COA'!$E$47:$G$145,2,FALSE),"Vendor not found"))</x:f>
      </x:c>
      <x:c r="E500" s="13"/>
      <x:c r="F500" s="13"/>
      <x:c r="G500" s="77"/>
      <x:c r="H500" s="77"/>
      <x:c r="I500" s="78" t="str">
        <x:f>IF(G500="","",N(G500)+N(H500))</x:f>
      </x:c>
      <x:c r="J500" s="13"/>
      <x:c r="K500" s="13"/>
      <x:c r="L500" s="13"/>
      <x:c r="M500" s="13"/>
      <x:c r="N500" s="13"/>
      <x:c r="O500" s="13"/>
      <x:c r="P500" s="13"/>
      <x:c r="Q500" s="13"/>
    </x:row>
    <x:row r="501">
      <x:c r="A501" s="13"/>
      <x:c r="B501" s="14"/>
      <x:c r="C501" s="13"/>
      <x:c r="D501" s="76" t="str">
        <x:f>IF(C501="","",IFERROR(VLOOKUP(C501,'Lists &amp; COA'!$E$47:$G$145,2,FALSE),"Vendor not found"))</x:f>
      </x:c>
      <x:c r="E501" s="13"/>
      <x:c r="F501" s="13"/>
      <x:c r="G501" s="77"/>
      <x:c r="H501" s="77"/>
      <x:c r="I501" s="78" t="str">
        <x:f>IF(G501="","",N(G501)+N(H501))</x:f>
      </x:c>
      <x:c r="J501" s="13"/>
      <x:c r="K501" s="13"/>
      <x:c r="L501" s="13"/>
      <x:c r="M501" s="13"/>
      <x:c r="N501" s="13"/>
      <x:c r="O501" s="13"/>
      <x:c r="P501" s="13"/>
      <x:c r="Q501" s="13"/>
    </x:row>
    <x:row r="502">
      <x:c r="A502" s="13"/>
      <x:c r="B502" s="14"/>
      <x:c r="C502" s="13"/>
      <x:c r="D502" s="76" t="str">
        <x:f>IF(C502="","",IFERROR(VLOOKUP(C502,'Lists &amp; COA'!$E$47:$G$145,2,FALSE),"Vendor not found"))</x:f>
      </x:c>
      <x:c r="E502" s="13"/>
      <x:c r="F502" s="13"/>
      <x:c r="G502" s="77"/>
      <x:c r="H502" s="77"/>
      <x:c r="I502" s="78" t="str">
        <x:f>IF(G502="","",N(G502)+N(H502))</x:f>
      </x:c>
      <x:c r="J502" s="13"/>
      <x:c r="K502" s="13"/>
      <x:c r="L502" s="13"/>
      <x:c r="M502" s="13"/>
      <x:c r="N502" s="13"/>
      <x:c r="O502" s="13"/>
      <x:c r="P502" s="13"/>
      <x:c r="Q502" s="13"/>
    </x:row>
    <x:row r="503">
      <x:c r="A503" s="13"/>
      <x:c r="B503" s="14"/>
      <x:c r="C503" s="13"/>
      <x:c r="D503" s="76" t="str">
        <x:f>IF(C503="","",IFERROR(VLOOKUP(C503,'Lists &amp; COA'!$E$47:$G$145,2,FALSE),"Vendor not found"))</x:f>
      </x:c>
      <x:c r="E503" s="13"/>
      <x:c r="F503" s="13"/>
      <x:c r="G503" s="77"/>
      <x:c r="H503" s="77"/>
      <x:c r="I503" s="78" t="str">
        <x:f>IF(G503="","",N(G503)+N(H503))</x:f>
      </x:c>
      <x:c r="J503" s="13"/>
      <x:c r="K503" s="13"/>
      <x:c r="L503" s="13"/>
      <x:c r="M503" s="13"/>
      <x:c r="N503" s="13"/>
      <x:c r="O503" s="13"/>
      <x:c r="P503" s="13"/>
      <x:c r="Q503" s="13"/>
    </x:row>
    <x:row r="504">
      <x:c r="A504" s="13"/>
      <x:c r="B504" s="14"/>
      <x:c r="C504" s="13"/>
      <x:c r="D504" s="76" t="str">
        <x:f>IF(C504="","",IFERROR(VLOOKUP(C504,'Lists &amp; COA'!$E$47:$G$145,2,FALSE),"Vendor not found"))</x:f>
      </x:c>
      <x:c r="E504" s="13"/>
      <x:c r="F504" s="13"/>
      <x:c r="G504" s="77"/>
      <x:c r="H504" s="77"/>
      <x:c r="I504" s="78" t="str">
        <x:f>IF(G504="","",N(G504)+N(H504))</x:f>
      </x:c>
      <x:c r="J504" s="13"/>
      <x:c r="K504" s="13"/>
      <x:c r="L504" s="13"/>
      <x:c r="M504" s="13"/>
      <x:c r="N504" s="13"/>
      <x:c r="O504" s="13"/>
      <x:c r="P504" s="13"/>
      <x:c r="Q504" s="13"/>
    </x:row>
    <x:row r="505">
      <x:c r="A505" s="13"/>
      <x:c r="B505" s="14"/>
      <x:c r="C505" s="13"/>
      <x:c r="D505" s="76" t="str">
        <x:f>IF(C505="","",IFERROR(VLOOKUP(C505,'Lists &amp; COA'!$E$47:$G$145,2,FALSE),"Vendor not found"))</x:f>
      </x:c>
      <x:c r="E505" s="13"/>
      <x:c r="F505" s="13"/>
      <x:c r="G505" s="77"/>
      <x:c r="H505" s="77"/>
      <x:c r="I505" s="78" t="str">
        <x:f>IF(G505="","",N(G505)+N(H505))</x:f>
      </x:c>
      <x:c r="J505" s="13"/>
      <x:c r="K505" s="13"/>
      <x:c r="L505" s="13"/>
      <x:c r="M505" s="13"/>
      <x:c r="N505" s="13"/>
      <x:c r="O505" s="13"/>
      <x:c r="P505" s="13"/>
      <x:c r="Q505" s="13"/>
    </x:row>
    <x:row r="506">
      <x:c r="A506" s="13"/>
      <x:c r="B506" s="14"/>
      <x:c r="C506" s="13"/>
      <x:c r="D506" s="76" t="str">
        <x:f>IF(C506="","",IFERROR(VLOOKUP(C506,'Lists &amp; COA'!$E$47:$G$145,2,FALSE),"Vendor not found"))</x:f>
      </x:c>
      <x:c r="E506" s="13"/>
      <x:c r="F506" s="13"/>
      <x:c r="G506" s="77"/>
      <x:c r="H506" s="77"/>
      <x:c r="I506" s="78" t="str">
        <x:f>IF(G506="","",N(G506)+N(H506))</x:f>
      </x:c>
      <x:c r="J506" s="13"/>
      <x:c r="K506" s="13"/>
      <x:c r="L506" s="13"/>
      <x:c r="M506" s="13"/>
      <x:c r="N506" s="13"/>
      <x:c r="O506" s="13"/>
      <x:c r="P506" s="13"/>
      <x:c r="Q506" s="13"/>
    </x:row>
  </x:sheetData>
  <x:mergeCells>
    <x:mergeCell ref="A1:Q2"/>
    <x:mergeCell ref="A3:Q3"/>
  </x:mergeCells>
  <x:conditionalFormatting sqref="J7:J506">
    <x:cfRule type="containsText" dxfId="7" priority="1" operator="containsText" text="Missing"/>
  </x:conditionalFormatting>
  <x:dataValidations count="6">
    <x:dataValidation type="list" sqref="E7:E506">
      <x:formula1>'Lists &amp; COA'!$A$6:$A$39</x:formula1>
    </x:dataValidation>
    <x:dataValidation type="list" sqref="F7:F506">
      <x:formula1>'Lists &amp; COA'!$E$6:$E$25</x:formula1>
    </x:dataValidation>
    <x:dataValidation type="list" sqref="J7:J506">
      <x:formula1>"Attached,Missing,Requested,Not Required"</x:formula1>
    </x:dataValidation>
    <x:dataValidation type="list" sqref="L7:L506">
      <x:formula1>"Yes,No,Review"</x:formula1>
    </x:dataValidation>
    <x:dataValidation type="list" sqref="N7:N506">
      <x:formula1>"Pending,Approved,Rejected,Not Required"</x:formula1>
    </x:dataValidation>
    <x:dataValidation type="list" sqref="O7:O506">
      <x:formula1>"Not Reviewed,In Progress,Waiting for Client,Ready to Update,Updated in QBO,Verified"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1072a41589784e5e"/>
  </x:tableParts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5" hidden="0" customWidth="1"/>
    <x:col min="2" max="2" width="15" hidden="0" customWidth="1"/>
    <x:col min="3" max="3" width="15" hidden="0" customWidth="1"/>
    <x:col min="4" max="4" width="28" hidden="0" customWidth="1"/>
    <x:col min="5" max="5" width="15" hidden="0" customWidth="1"/>
    <x:col min="6" max="6" width="16" hidden="0" customWidth="1"/>
    <x:col min="7" max="7" width="17" hidden="0" customWidth="1"/>
    <x:col min="8" max="8" width="15" hidden="0" customWidth="1"/>
    <x:col min="9" max="9" width="16" hidden="0" customWidth="1"/>
    <x:col min="10" max="10" width="18" hidden="0" customWidth="1"/>
    <x:col min="11" max="11" width="20" hidden="0" customWidth="1"/>
    <x:col min="12" max="12" width="14" hidden="0" customWidth="1"/>
    <x:col min="13" max="13" width="18" hidden="0" customWidth="1"/>
    <x:col min="14" max="14" width="18" hidden="0" customWidth="1"/>
    <x:col min="15" max="15" width="20" hidden="0" customWidth="1"/>
    <x:col min="16" max="16" width="34" hidden="0" customWidth="1"/>
  </x:cols>
  <x:sheetData>
    <x:row r="1" ht="24" customHeight="1">
      <x:c r="A1" s="4" t="str">
        <x:v>PAYROLL-TO-GL RECONCILIATION TRACKER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  <x:c r="O1" s="4"/>
      <x:c r="P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  <x:c r="O2" s="4"/>
      <x:c r="P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  <x:c r="O3" s="200" t="str">
        <x:v>FICTIONAL TRAINING DATA | Northstar Home Essentials LLC (Fictional Training Company) | Jan-Mar 2026 | Prepared by Lourivel Lorejo</x:v>
      </x:c>
      <x:c r="P3" s="200" t="str">
        <x:v>FICTIONAL TRAINING DATA | Northstar Home Essentials LLC (Fictional Training Company) | Jan-Mar 2026 | Prepared by Lourivel Lorejo</x:v>
      </x:c>
    </x:row>
    <x:row r="6">
      <x:c r="A6" s="59" t="str">
        <x:v>Pay Period Start</x:v>
      </x:c>
      <x:c r="B6" s="60" t="str">
        <x:v>Pay Period End</x:v>
      </x:c>
      <x:c r="C6" s="60" t="str">
        <x:v>Employee ID</x:v>
      </x:c>
      <x:c r="D6" s="60" t="str">
        <x:v>Employee Name (XLOOKUP)</x:v>
      </x:c>
      <x:c r="E6" s="60" t="str">
        <x:v>Gross Pay</x:v>
      </x:c>
      <x:c r="F6" s="60" t="str">
        <x:v>Employee Taxes</x:v>
      </x:c>
      <x:c r="G6" s="60" t="str">
        <x:v>Other Deductions</x:v>
      </x:c>
      <x:c r="H6" s="60" t="str">
        <x:v>Net Pay (Auto)</x:v>
      </x:c>
      <x:c r="I6" s="60" t="str">
        <x:v>Employer Taxes</x:v>
      </x:c>
      <x:c r="J6" s="60" t="str">
        <x:v>Employer Benefits</x:v>
      </x:c>
      <x:c r="K6" s="60" t="str">
        <x:v>Total Employer Cost (Auto)</x:v>
      </x:c>
      <x:c r="L6" s="60" t="str">
        <x:v>Payment Date</x:v>
      </x:c>
      <x:c r="M6" s="60" t="str">
        <x:v>Bank Reference</x:v>
      </x:c>
      <x:c r="N6" s="60" t="str">
        <x:v>GL Posting Status</x:v>
      </x:c>
      <x:c r="O6" s="60" t="str">
        <x:v>Reconciliation Status</x:v>
      </x:c>
      <x:c r="P6" s="61" t="str">
        <x:v>Notes</x:v>
      </x:c>
    </x:row>
    <x:row r="7">
      <x:c r="A7" s="14" t="n">
        <x:v>46023</x:v>
      </x:c>
      <x:c r="B7" s="14" t="n">
        <x:v>46053</x:v>
      </x:c>
      <x:c r="C7" s="13" t="str">
        <x:v>EMP-001</x:v>
      </x:c>
      <x:c r="D7" s="76" t="str">
        <x:f>IF(C7="","",XLOOKUP(C7,'Lists &amp; COA'!$I$47:$I$145,'Lists &amp; COA'!$J$47:$J$145,"Employee not found"))</x:f>
        <x:v>Ava Brooks - Operations Coordinator (Fictional)</x:v>
      </x:c>
      <x:c r="E7" s="77" t="n">
        <x:v>2400</x:v>
      </x:c>
      <x:c r="F7" s="77" t="n">
        <x:v>420</x:v>
      </x:c>
      <x:c r="G7" s="77" t="n">
        <x:v>80</x:v>
      </x:c>
      <x:c r="H7" s="78" t="n">
        <x:f>IF(E7="","",N(E7)-N(F7)-N(G7))</x:f>
        <x:v>1900</x:v>
      </x:c>
      <x:c r="I7" s="77" t="n">
        <x:v>185</x:v>
      </x:c>
      <x:c r="J7" s="77" t="n">
        <x:v>95</x:v>
      </x:c>
      <x:c r="K7" s="78" t="n">
        <x:f>IF(E7="","",N(E7)+N(I7)+N(J7))</x:f>
        <x:v>2680</x:v>
      </x:c>
      <x:c r="L7" s="14" t="n">
        <x:v>46053</x:v>
      </x:c>
      <x:c r="M7" s="13" t="str">
        <x:v>PAY-0131-NET</x:v>
      </x:c>
      <x:c r="N7" s="13" t="str">
        <x:v>Posted</x:v>
      </x:c>
      <x:c r="O7" s="13" t="str">
        <x:v>Reconciled</x:v>
      </x:c>
      <x:c r="P7" s="13" t="str">
        <x:v>Amounts taken from approved fictional payroll-provider report.</x:v>
      </x:c>
    </x:row>
    <x:row r="8">
      <x:c r="A8" s="14" t="n">
        <x:v>46054</x:v>
      </x:c>
      <x:c r="B8" s="14" t="n">
        <x:v>46081</x:v>
      </x:c>
      <x:c r="C8" s="13" t="str">
        <x:v>EMP-001</x:v>
      </x:c>
      <x:c r="D8" s="76" t="str">
        <x:f>IF(C8="","",XLOOKUP(C8,'Lists &amp; COA'!$I$47:$I$145,'Lists &amp; COA'!$J$47:$J$145,"Employee not found"))</x:f>
        <x:v>Ava Brooks - Operations Coordinator (Fictional)</x:v>
      </x:c>
      <x:c r="E8" s="77" t="n">
        <x:v>2520</x:v>
      </x:c>
      <x:c r="F8" s="77" t="n">
        <x:v>442</x:v>
      </x:c>
      <x:c r="G8" s="77" t="n">
        <x:v>80</x:v>
      </x:c>
      <x:c r="H8" s="78" t="n">
        <x:f>IF(E8="","",N(E8)-N(F8)-N(G8))</x:f>
        <x:v>1998</x:v>
      </x:c>
      <x:c r="I8" s="77" t="n">
        <x:v>194</x:v>
      </x:c>
      <x:c r="J8" s="77" t="n">
        <x:v>95</x:v>
      </x:c>
      <x:c r="K8" s="78" t="n">
        <x:f>IF(E8="","",N(E8)+N(I8)+N(J8))</x:f>
        <x:v>2809</x:v>
      </x:c>
      <x:c r="L8" s="14" t="n">
        <x:v>46081</x:v>
      </x:c>
      <x:c r="M8" s="13" t="str">
        <x:v>PAY-0228-NET</x:v>
      </x:c>
      <x:c r="N8" s="13" t="str">
        <x:v>Posted</x:v>
      </x:c>
      <x:c r="O8" s="13" t="str">
        <x:v>Reconciled</x:v>
      </x:c>
      <x:c r="P8" s="13" t="str">
        <x:v>Amounts taken from approved fictional payroll-provider report.</x:v>
      </x:c>
    </x:row>
    <x:row r="9">
      <x:c r="A9" s="14" t="n">
        <x:v>46082</x:v>
      </x:c>
      <x:c r="B9" s="14" t="n">
        <x:v>46112</x:v>
      </x:c>
      <x:c r="C9" s="13" t="str">
        <x:v>EMP-001</x:v>
      </x:c>
      <x:c r="D9" s="76" t="str">
        <x:f>IF(C9="","",XLOOKUP(C9,'Lists &amp; COA'!$I$47:$I$145,'Lists &amp; COA'!$J$47:$J$145,"Employee not found"))</x:f>
        <x:v>Ava Brooks - Operations Coordinator (Fictional)</x:v>
      </x:c>
      <x:c r="E9" s="77" t="n">
        <x:v>2600</x:v>
      </x:c>
      <x:c r="F9" s="77" t="n">
        <x:v>460</x:v>
      </x:c>
      <x:c r="G9" s="77" t="n">
        <x:v>80</x:v>
      </x:c>
      <x:c r="H9" s="78" t="n">
        <x:f>IF(E9="","",N(E9)-N(F9)-N(G9))</x:f>
        <x:v>2060</x:v>
      </x:c>
      <x:c r="I9" s="77" t="n">
        <x:v>200</x:v>
      </x:c>
      <x:c r="J9" s="77" t="n">
        <x:v>95</x:v>
      </x:c>
      <x:c r="K9" s="78" t="n">
        <x:f>IF(E9="","",N(E9)+N(I9)+N(J9))</x:f>
        <x:v>2895</x:v>
      </x:c>
      <x:c r="L9" s="14" t="n">
        <x:v>46112</x:v>
      </x:c>
      <x:c r="M9" s="13" t="str">
        <x:v>PAY-0331-NET</x:v>
      </x:c>
      <x:c r="N9" s="13" t="str">
        <x:v>Posted</x:v>
      </x:c>
      <x:c r="O9" s="13" t="str">
        <x:v>Reconciled</x:v>
      </x:c>
      <x:c r="P9" s="13" t="str">
        <x:v>Amounts taken from approved fictional payroll-provider report.</x:v>
      </x:c>
    </x:row>
    <x:row r="10">
      <x:c r="A10" s="14"/>
      <x:c r="B10" s="14"/>
      <x:c r="C10" s="13"/>
      <x:c r="D10" s="76" t="str">
        <x:f>IF(C10="","",XLOOKUP(C10,'Lists &amp; COA'!$I$47:$I$145,'Lists &amp; COA'!$J$47:$J$145,"Employee not found"))</x:f>
      </x:c>
      <x:c r="E10" s="77"/>
      <x:c r="F10" s="77"/>
      <x:c r="G10" s="77"/>
      <x:c r="H10" s="78" t="str">
        <x:f>IF(E10="","",N(E10)-N(F10)-N(G10))</x:f>
      </x:c>
      <x:c r="I10" s="77"/>
      <x:c r="J10" s="77"/>
      <x:c r="K10" s="78" t="str">
        <x:f>IF(E10="","",N(E10)+N(I10)+N(J10))</x:f>
      </x:c>
      <x:c r="L10" s="14"/>
      <x:c r="M10" s="13"/>
      <x:c r="N10" s="13"/>
      <x:c r="O10" s="13"/>
      <x:c r="P10" s="13"/>
    </x:row>
    <x:row r="11">
      <x:c r="A11" s="14"/>
      <x:c r="B11" s="14"/>
      <x:c r="C11" s="13"/>
      <x:c r="D11" s="76" t="str">
        <x:f>IF(C11="","",XLOOKUP(C11,'Lists &amp; COA'!$I$47:$I$145,'Lists &amp; COA'!$J$47:$J$145,"Employee not found"))</x:f>
      </x:c>
      <x:c r="E11" s="77"/>
      <x:c r="F11" s="77"/>
      <x:c r="G11" s="77"/>
      <x:c r="H11" s="78" t="str">
        <x:f>IF(E11="","",N(E11)-N(F11)-N(G11))</x:f>
      </x:c>
      <x:c r="I11" s="77"/>
      <x:c r="J11" s="77"/>
      <x:c r="K11" s="78" t="str">
        <x:f>IF(E11="","",N(E11)+N(I11)+N(J11))</x:f>
      </x:c>
      <x:c r="L11" s="14"/>
      <x:c r="M11" s="13"/>
      <x:c r="N11" s="13"/>
      <x:c r="O11" s="13"/>
      <x:c r="P11" s="13"/>
    </x:row>
    <x:row r="12">
      <x:c r="A12" s="14"/>
      <x:c r="B12" s="14"/>
      <x:c r="C12" s="13"/>
      <x:c r="D12" s="76" t="str">
        <x:f>IF(C12="","",XLOOKUP(C12,'Lists &amp; COA'!$I$47:$I$145,'Lists &amp; COA'!$J$47:$J$145,"Employee not found"))</x:f>
      </x:c>
      <x:c r="E12" s="77"/>
      <x:c r="F12" s="77"/>
      <x:c r="G12" s="77"/>
      <x:c r="H12" s="78" t="str">
        <x:f>IF(E12="","",N(E12)-N(F12)-N(G12))</x:f>
      </x:c>
      <x:c r="I12" s="77"/>
      <x:c r="J12" s="77"/>
      <x:c r="K12" s="78" t="str">
        <x:f>IF(E12="","",N(E12)+N(I12)+N(J12))</x:f>
      </x:c>
      <x:c r="L12" s="14"/>
      <x:c r="M12" s="13"/>
      <x:c r="N12" s="13"/>
      <x:c r="O12" s="13"/>
      <x:c r="P12" s="13"/>
    </x:row>
    <x:row r="13">
      <x:c r="A13" s="14"/>
      <x:c r="B13" s="14"/>
      <x:c r="C13" s="13"/>
      <x:c r="D13" s="76" t="str">
        <x:f>IF(C13="","",XLOOKUP(C13,'Lists &amp; COA'!$I$47:$I$145,'Lists &amp; COA'!$J$47:$J$145,"Employee not found"))</x:f>
      </x:c>
      <x:c r="E13" s="77"/>
      <x:c r="F13" s="77"/>
      <x:c r="G13" s="77"/>
      <x:c r="H13" s="78" t="str">
        <x:f>IF(E13="","",N(E13)-N(F13)-N(G13))</x:f>
      </x:c>
      <x:c r="I13" s="77"/>
      <x:c r="J13" s="77"/>
      <x:c r="K13" s="78" t="str">
        <x:f>IF(E13="","",N(E13)+N(I13)+N(J13))</x:f>
      </x:c>
      <x:c r="L13" s="14"/>
      <x:c r="M13" s="13"/>
      <x:c r="N13" s="13"/>
      <x:c r="O13" s="13"/>
      <x:c r="P13" s="13"/>
    </x:row>
    <x:row r="14">
      <x:c r="A14" s="14"/>
      <x:c r="B14" s="14"/>
      <x:c r="C14" s="13"/>
      <x:c r="D14" s="76" t="str">
        <x:f>IF(C14="","",XLOOKUP(C14,'Lists &amp; COA'!$I$47:$I$145,'Lists &amp; COA'!$J$47:$J$145,"Employee not found"))</x:f>
      </x:c>
      <x:c r="E14" s="77"/>
      <x:c r="F14" s="77"/>
      <x:c r="G14" s="77"/>
      <x:c r="H14" s="78" t="str">
        <x:f>IF(E14="","",N(E14)-N(F14)-N(G14))</x:f>
      </x:c>
      <x:c r="I14" s="77"/>
      <x:c r="J14" s="77"/>
      <x:c r="K14" s="78" t="str">
        <x:f>IF(E14="","",N(E14)+N(I14)+N(J14))</x:f>
      </x:c>
      <x:c r="L14" s="14"/>
      <x:c r="M14" s="13"/>
      <x:c r="N14" s="13"/>
      <x:c r="O14" s="13"/>
      <x:c r="P14" s="13"/>
    </x:row>
    <x:row r="15">
      <x:c r="A15" s="14"/>
      <x:c r="B15" s="14"/>
      <x:c r="C15" s="13"/>
      <x:c r="D15" s="76" t="str">
        <x:f>IF(C15="","",XLOOKUP(C15,'Lists &amp; COA'!$I$47:$I$145,'Lists &amp; COA'!$J$47:$J$145,"Employee not found"))</x:f>
      </x:c>
      <x:c r="E15" s="77"/>
      <x:c r="F15" s="77"/>
      <x:c r="G15" s="77"/>
      <x:c r="H15" s="78" t="str">
        <x:f>IF(E15="","",N(E15)-N(F15)-N(G15))</x:f>
      </x:c>
      <x:c r="I15" s="77"/>
      <x:c r="J15" s="77"/>
      <x:c r="K15" s="78" t="str">
        <x:f>IF(E15="","",N(E15)+N(I15)+N(J15))</x:f>
      </x:c>
      <x:c r="L15" s="14"/>
      <x:c r="M15" s="13"/>
      <x:c r="N15" s="13"/>
      <x:c r="O15" s="13"/>
      <x:c r="P15" s="13"/>
    </x:row>
    <x:row r="16">
      <x:c r="A16" s="14"/>
      <x:c r="B16" s="14"/>
      <x:c r="C16" s="13"/>
      <x:c r="D16" s="76" t="str">
        <x:f>IF(C16="","",XLOOKUP(C16,'Lists &amp; COA'!$I$47:$I$145,'Lists &amp; COA'!$J$47:$J$145,"Employee not found"))</x:f>
      </x:c>
      <x:c r="E16" s="77"/>
      <x:c r="F16" s="77"/>
      <x:c r="G16" s="77"/>
      <x:c r="H16" s="78" t="str">
        <x:f>IF(E16="","",N(E16)-N(F16)-N(G16))</x:f>
      </x:c>
      <x:c r="I16" s="77"/>
      <x:c r="J16" s="77"/>
      <x:c r="K16" s="78" t="str">
        <x:f>IF(E16="","",N(E16)+N(I16)+N(J16))</x:f>
      </x:c>
      <x:c r="L16" s="14"/>
      <x:c r="M16" s="13"/>
      <x:c r="N16" s="13"/>
      <x:c r="O16" s="13"/>
      <x:c r="P16" s="13"/>
    </x:row>
    <x:row r="17">
      <x:c r="A17" s="14"/>
      <x:c r="B17" s="14"/>
      <x:c r="C17" s="13"/>
      <x:c r="D17" s="76" t="str">
        <x:f>IF(C17="","",XLOOKUP(C17,'Lists &amp; COA'!$I$47:$I$145,'Lists &amp; COA'!$J$47:$J$145,"Employee not found"))</x:f>
      </x:c>
      <x:c r="E17" s="77"/>
      <x:c r="F17" s="77"/>
      <x:c r="G17" s="77"/>
      <x:c r="H17" s="78" t="str">
        <x:f>IF(E17="","",N(E17)-N(F17)-N(G17))</x:f>
      </x:c>
      <x:c r="I17" s="77"/>
      <x:c r="J17" s="77"/>
      <x:c r="K17" s="78" t="str">
        <x:f>IF(E17="","",N(E17)+N(I17)+N(J17))</x:f>
      </x:c>
      <x:c r="L17" s="14"/>
      <x:c r="M17" s="13"/>
      <x:c r="N17" s="13"/>
      <x:c r="O17" s="13"/>
      <x:c r="P17" s="13"/>
    </x:row>
    <x:row r="18">
      <x:c r="A18" s="14"/>
      <x:c r="B18" s="14"/>
      <x:c r="C18" s="13"/>
      <x:c r="D18" s="76" t="str">
        <x:f>IF(C18="","",XLOOKUP(C18,'Lists &amp; COA'!$I$47:$I$145,'Lists &amp; COA'!$J$47:$J$145,"Employee not found"))</x:f>
      </x:c>
      <x:c r="E18" s="77"/>
      <x:c r="F18" s="77"/>
      <x:c r="G18" s="77"/>
      <x:c r="H18" s="78" t="str">
        <x:f>IF(E18="","",N(E18)-N(F18)-N(G18))</x:f>
      </x:c>
      <x:c r="I18" s="77"/>
      <x:c r="J18" s="77"/>
      <x:c r="K18" s="78" t="str">
        <x:f>IF(E18="","",N(E18)+N(I18)+N(J18))</x:f>
      </x:c>
      <x:c r="L18" s="14"/>
      <x:c r="M18" s="13"/>
      <x:c r="N18" s="13"/>
      <x:c r="O18" s="13"/>
      <x:c r="P18" s="13"/>
    </x:row>
    <x:row r="19">
      <x:c r="A19" s="14"/>
      <x:c r="B19" s="14"/>
      <x:c r="C19" s="13"/>
      <x:c r="D19" s="76" t="str">
        <x:f>IF(C19="","",XLOOKUP(C19,'Lists &amp; COA'!$I$47:$I$145,'Lists &amp; COA'!$J$47:$J$145,"Employee not found"))</x:f>
      </x:c>
      <x:c r="E19" s="77"/>
      <x:c r="F19" s="77"/>
      <x:c r="G19" s="77"/>
      <x:c r="H19" s="78" t="str">
        <x:f>IF(E19="","",N(E19)-N(F19)-N(G19))</x:f>
      </x:c>
      <x:c r="I19" s="77"/>
      <x:c r="J19" s="77"/>
      <x:c r="K19" s="78" t="str">
        <x:f>IF(E19="","",N(E19)+N(I19)+N(J19))</x:f>
      </x:c>
      <x:c r="L19" s="14"/>
      <x:c r="M19" s="13"/>
      <x:c r="N19" s="13"/>
      <x:c r="O19" s="13"/>
      <x:c r="P19" s="13"/>
    </x:row>
    <x:row r="20">
      <x:c r="A20" s="14"/>
      <x:c r="B20" s="14"/>
      <x:c r="C20" s="13"/>
      <x:c r="D20" s="76" t="str">
        <x:f>IF(C20="","",XLOOKUP(C20,'Lists &amp; COA'!$I$47:$I$145,'Lists &amp; COA'!$J$47:$J$145,"Employee not found"))</x:f>
      </x:c>
      <x:c r="E20" s="77"/>
      <x:c r="F20" s="77"/>
      <x:c r="G20" s="77"/>
      <x:c r="H20" s="78" t="str">
        <x:f>IF(E20="","",N(E20)-N(F20)-N(G20))</x:f>
      </x:c>
      <x:c r="I20" s="77"/>
      <x:c r="J20" s="77"/>
      <x:c r="K20" s="78" t="str">
        <x:f>IF(E20="","",N(E20)+N(I20)+N(J20))</x:f>
      </x:c>
      <x:c r="L20" s="14"/>
      <x:c r="M20" s="13"/>
      <x:c r="N20" s="13"/>
      <x:c r="O20" s="13"/>
      <x:c r="P20" s="13"/>
    </x:row>
    <x:row r="21">
      <x:c r="A21" s="14"/>
      <x:c r="B21" s="14"/>
      <x:c r="C21" s="13"/>
      <x:c r="D21" s="76" t="str">
        <x:f>IF(C21="","",XLOOKUP(C21,'Lists &amp; COA'!$I$47:$I$145,'Lists &amp; COA'!$J$47:$J$145,"Employee not found"))</x:f>
      </x:c>
      <x:c r="E21" s="77"/>
      <x:c r="F21" s="77"/>
      <x:c r="G21" s="77"/>
      <x:c r="H21" s="78" t="str">
        <x:f>IF(E21="","",N(E21)-N(F21)-N(G21))</x:f>
      </x:c>
      <x:c r="I21" s="77"/>
      <x:c r="J21" s="77"/>
      <x:c r="K21" s="78" t="str">
        <x:f>IF(E21="","",N(E21)+N(I21)+N(J21))</x:f>
      </x:c>
      <x:c r="L21" s="14"/>
      <x:c r="M21" s="13"/>
      <x:c r="N21" s="13"/>
      <x:c r="O21" s="13"/>
      <x:c r="P21" s="13"/>
    </x:row>
    <x:row r="22">
      <x:c r="A22" s="14"/>
      <x:c r="B22" s="14"/>
      <x:c r="C22" s="13"/>
      <x:c r="D22" s="76" t="str">
        <x:f>IF(C22="","",XLOOKUP(C22,'Lists &amp; COA'!$I$47:$I$145,'Lists &amp; COA'!$J$47:$J$145,"Employee not found"))</x:f>
      </x:c>
      <x:c r="E22" s="77"/>
      <x:c r="F22" s="77"/>
      <x:c r="G22" s="77"/>
      <x:c r="H22" s="78" t="str">
        <x:f>IF(E22="","",N(E22)-N(F22)-N(G22))</x:f>
      </x:c>
      <x:c r="I22" s="77"/>
      <x:c r="J22" s="77"/>
      <x:c r="K22" s="78" t="str">
        <x:f>IF(E22="","",N(E22)+N(I22)+N(J22))</x:f>
      </x:c>
      <x:c r="L22" s="14"/>
      <x:c r="M22" s="13"/>
      <x:c r="N22" s="13"/>
      <x:c r="O22" s="13"/>
      <x:c r="P22" s="13"/>
    </x:row>
    <x:row r="23">
      <x:c r="A23" s="14"/>
      <x:c r="B23" s="14"/>
      <x:c r="C23" s="13"/>
      <x:c r="D23" s="76" t="str">
        <x:f>IF(C23="","",XLOOKUP(C23,'Lists &amp; COA'!$I$47:$I$145,'Lists &amp; COA'!$J$47:$J$145,"Employee not found"))</x:f>
      </x:c>
      <x:c r="E23" s="77"/>
      <x:c r="F23" s="77"/>
      <x:c r="G23" s="77"/>
      <x:c r="H23" s="78" t="str">
        <x:f>IF(E23="","",N(E23)-N(F23)-N(G23))</x:f>
      </x:c>
      <x:c r="I23" s="77"/>
      <x:c r="J23" s="77"/>
      <x:c r="K23" s="78" t="str">
        <x:f>IF(E23="","",N(E23)+N(I23)+N(J23))</x:f>
      </x:c>
      <x:c r="L23" s="14"/>
      <x:c r="M23" s="13"/>
      <x:c r="N23" s="13"/>
      <x:c r="O23" s="13"/>
      <x:c r="P23" s="13"/>
    </x:row>
    <x:row r="24">
      <x:c r="A24" s="14"/>
      <x:c r="B24" s="14"/>
      <x:c r="C24" s="13"/>
      <x:c r="D24" s="76" t="str">
        <x:f>IF(C24="","",XLOOKUP(C24,'Lists &amp; COA'!$I$47:$I$145,'Lists &amp; COA'!$J$47:$J$145,"Employee not found"))</x:f>
      </x:c>
      <x:c r="E24" s="77"/>
      <x:c r="F24" s="77"/>
      <x:c r="G24" s="77"/>
      <x:c r="H24" s="78" t="str">
        <x:f>IF(E24="","",N(E24)-N(F24)-N(G24))</x:f>
      </x:c>
      <x:c r="I24" s="77"/>
      <x:c r="J24" s="77"/>
      <x:c r="K24" s="78" t="str">
        <x:f>IF(E24="","",N(E24)+N(I24)+N(J24))</x:f>
      </x:c>
      <x:c r="L24" s="14"/>
      <x:c r="M24" s="13"/>
      <x:c r="N24" s="13"/>
      <x:c r="O24" s="13"/>
      <x:c r="P24" s="13"/>
    </x:row>
    <x:row r="25">
      <x:c r="A25" s="14"/>
      <x:c r="B25" s="14"/>
      <x:c r="C25" s="13"/>
      <x:c r="D25" s="76" t="str">
        <x:f>IF(C25="","",XLOOKUP(C25,'Lists &amp; COA'!$I$47:$I$145,'Lists &amp; COA'!$J$47:$J$145,"Employee not found"))</x:f>
      </x:c>
      <x:c r="E25" s="77"/>
      <x:c r="F25" s="77"/>
      <x:c r="G25" s="77"/>
      <x:c r="H25" s="78" t="str">
        <x:f>IF(E25="","",N(E25)-N(F25)-N(G25))</x:f>
      </x:c>
      <x:c r="I25" s="77"/>
      <x:c r="J25" s="77"/>
      <x:c r="K25" s="78" t="str">
        <x:f>IF(E25="","",N(E25)+N(I25)+N(J25))</x:f>
      </x:c>
      <x:c r="L25" s="14"/>
      <x:c r="M25" s="13"/>
      <x:c r="N25" s="13"/>
      <x:c r="O25" s="13"/>
      <x:c r="P25" s="13"/>
    </x:row>
    <x:row r="26">
      <x:c r="A26" s="14"/>
      <x:c r="B26" s="14"/>
      <x:c r="C26" s="13"/>
      <x:c r="D26" s="76" t="str">
        <x:f>IF(C26="","",XLOOKUP(C26,'Lists &amp; COA'!$I$47:$I$145,'Lists &amp; COA'!$J$47:$J$145,"Employee not found"))</x:f>
      </x:c>
      <x:c r="E26" s="77"/>
      <x:c r="F26" s="77"/>
      <x:c r="G26" s="77"/>
      <x:c r="H26" s="78" t="str">
        <x:f>IF(E26="","",N(E26)-N(F26)-N(G26))</x:f>
      </x:c>
      <x:c r="I26" s="77"/>
      <x:c r="J26" s="77"/>
      <x:c r="K26" s="78" t="str">
        <x:f>IF(E26="","",N(E26)+N(I26)+N(J26))</x:f>
      </x:c>
      <x:c r="L26" s="14"/>
      <x:c r="M26" s="13"/>
      <x:c r="N26" s="13"/>
      <x:c r="O26" s="13"/>
      <x:c r="P26" s="13"/>
    </x:row>
    <x:row r="27">
      <x:c r="A27" s="14"/>
      <x:c r="B27" s="14"/>
      <x:c r="C27" s="13"/>
      <x:c r="D27" s="76" t="str">
        <x:f>IF(C27="","",XLOOKUP(C27,'Lists &amp; COA'!$I$47:$I$145,'Lists &amp; COA'!$J$47:$J$145,"Employee not found"))</x:f>
      </x:c>
      <x:c r="E27" s="77"/>
      <x:c r="F27" s="77"/>
      <x:c r="G27" s="77"/>
      <x:c r="H27" s="78" t="str">
        <x:f>IF(E27="","",N(E27)-N(F27)-N(G27))</x:f>
      </x:c>
      <x:c r="I27" s="77"/>
      <x:c r="J27" s="77"/>
      <x:c r="K27" s="78" t="str">
        <x:f>IF(E27="","",N(E27)+N(I27)+N(J27))</x:f>
      </x:c>
      <x:c r="L27" s="14"/>
      <x:c r="M27" s="13"/>
      <x:c r="N27" s="13"/>
      <x:c r="O27" s="13"/>
      <x:c r="P27" s="13"/>
    </x:row>
    <x:row r="28">
      <x:c r="A28" s="14"/>
      <x:c r="B28" s="14"/>
      <x:c r="C28" s="13"/>
      <x:c r="D28" s="76" t="str">
        <x:f>IF(C28="","",XLOOKUP(C28,'Lists &amp; COA'!$I$47:$I$145,'Lists &amp; COA'!$J$47:$J$145,"Employee not found"))</x:f>
      </x:c>
      <x:c r="E28" s="77"/>
      <x:c r="F28" s="77"/>
      <x:c r="G28" s="77"/>
      <x:c r="H28" s="78" t="str">
        <x:f>IF(E28="","",N(E28)-N(F28)-N(G28))</x:f>
      </x:c>
      <x:c r="I28" s="77"/>
      <x:c r="J28" s="77"/>
      <x:c r="K28" s="78" t="str">
        <x:f>IF(E28="","",N(E28)+N(I28)+N(J28))</x:f>
      </x:c>
      <x:c r="L28" s="14"/>
      <x:c r="M28" s="13"/>
      <x:c r="N28" s="13"/>
      <x:c r="O28" s="13"/>
      <x:c r="P28" s="13"/>
    </x:row>
    <x:row r="29">
      <x:c r="A29" s="14"/>
      <x:c r="B29" s="14"/>
      <x:c r="C29" s="13"/>
      <x:c r="D29" s="76" t="str">
        <x:f>IF(C29="","",XLOOKUP(C29,'Lists &amp; COA'!$I$47:$I$145,'Lists &amp; COA'!$J$47:$J$145,"Employee not found"))</x:f>
      </x:c>
      <x:c r="E29" s="77"/>
      <x:c r="F29" s="77"/>
      <x:c r="G29" s="77"/>
      <x:c r="H29" s="78" t="str">
        <x:f>IF(E29="","",N(E29)-N(F29)-N(G29))</x:f>
      </x:c>
      <x:c r="I29" s="77"/>
      <x:c r="J29" s="77"/>
      <x:c r="K29" s="78" t="str">
        <x:f>IF(E29="","",N(E29)+N(I29)+N(J29))</x:f>
      </x:c>
      <x:c r="L29" s="14"/>
      <x:c r="M29" s="13"/>
      <x:c r="N29" s="13"/>
      <x:c r="O29" s="13"/>
      <x:c r="P29" s="13"/>
    </x:row>
    <x:row r="30">
      <x:c r="A30" s="14"/>
      <x:c r="B30" s="14"/>
      <x:c r="C30" s="13"/>
      <x:c r="D30" s="76" t="str">
        <x:f>IF(C30="","",XLOOKUP(C30,'Lists &amp; COA'!$I$47:$I$145,'Lists &amp; COA'!$J$47:$J$145,"Employee not found"))</x:f>
      </x:c>
      <x:c r="E30" s="77"/>
      <x:c r="F30" s="77"/>
      <x:c r="G30" s="77"/>
      <x:c r="H30" s="78" t="str">
        <x:f>IF(E30="","",N(E30)-N(F30)-N(G30))</x:f>
      </x:c>
      <x:c r="I30" s="77"/>
      <x:c r="J30" s="77"/>
      <x:c r="K30" s="78" t="str">
        <x:f>IF(E30="","",N(E30)+N(I30)+N(J30))</x:f>
      </x:c>
      <x:c r="L30" s="14"/>
      <x:c r="M30" s="13"/>
      <x:c r="N30" s="13"/>
      <x:c r="O30" s="13"/>
      <x:c r="P30" s="13"/>
    </x:row>
    <x:row r="31">
      <x:c r="A31" s="14"/>
      <x:c r="B31" s="14"/>
      <x:c r="C31" s="13"/>
      <x:c r="D31" s="76" t="str">
        <x:f>IF(C31="","",XLOOKUP(C31,'Lists &amp; COA'!$I$47:$I$145,'Lists &amp; COA'!$J$47:$J$145,"Employee not found"))</x:f>
      </x:c>
      <x:c r="E31" s="77"/>
      <x:c r="F31" s="77"/>
      <x:c r="G31" s="77"/>
      <x:c r="H31" s="78" t="str">
        <x:f>IF(E31="","",N(E31)-N(F31)-N(G31))</x:f>
      </x:c>
      <x:c r="I31" s="77"/>
      <x:c r="J31" s="77"/>
      <x:c r="K31" s="78" t="str">
        <x:f>IF(E31="","",N(E31)+N(I31)+N(J31))</x:f>
      </x:c>
      <x:c r="L31" s="14"/>
      <x:c r="M31" s="13"/>
      <x:c r="N31" s="13"/>
      <x:c r="O31" s="13"/>
      <x:c r="P31" s="13"/>
    </x:row>
    <x:row r="32">
      <x:c r="A32" s="14"/>
      <x:c r="B32" s="14"/>
      <x:c r="C32" s="13"/>
      <x:c r="D32" s="76" t="str">
        <x:f>IF(C32="","",XLOOKUP(C32,'Lists &amp; COA'!$I$47:$I$145,'Lists &amp; COA'!$J$47:$J$145,"Employee not found"))</x:f>
      </x:c>
      <x:c r="E32" s="77"/>
      <x:c r="F32" s="77"/>
      <x:c r="G32" s="77"/>
      <x:c r="H32" s="78" t="str">
        <x:f>IF(E32="","",N(E32)-N(F32)-N(G32))</x:f>
      </x:c>
      <x:c r="I32" s="77"/>
      <x:c r="J32" s="77"/>
      <x:c r="K32" s="78" t="str">
        <x:f>IF(E32="","",N(E32)+N(I32)+N(J32))</x:f>
      </x:c>
      <x:c r="L32" s="14"/>
      <x:c r="M32" s="13"/>
      <x:c r="N32" s="13"/>
      <x:c r="O32" s="13"/>
      <x:c r="P32" s="13"/>
    </x:row>
    <x:row r="33">
      <x:c r="A33" s="14"/>
      <x:c r="B33" s="14"/>
      <x:c r="C33" s="13"/>
      <x:c r="D33" s="76" t="str">
        <x:f>IF(C33="","",XLOOKUP(C33,'Lists &amp; COA'!$I$47:$I$145,'Lists &amp; COA'!$J$47:$J$145,"Employee not found"))</x:f>
      </x:c>
      <x:c r="E33" s="77"/>
      <x:c r="F33" s="77"/>
      <x:c r="G33" s="77"/>
      <x:c r="H33" s="78" t="str">
        <x:f>IF(E33="","",N(E33)-N(F33)-N(G33))</x:f>
      </x:c>
      <x:c r="I33" s="77"/>
      <x:c r="J33" s="77"/>
      <x:c r="K33" s="78" t="str">
        <x:f>IF(E33="","",N(E33)+N(I33)+N(J33))</x:f>
      </x:c>
      <x:c r="L33" s="14"/>
      <x:c r="M33" s="13"/>
      <x:c r="N33" s="13"/>
      <x:c r="O33" s="13"/>
      <x:c r="P33" s="13"/>
    </x:row>
    <x:row r="34">
      <x:c r="A34" s="14"/>
      <x:c r="B34" s="14"/>
      <x:c r="C34" s="13"/>
      <x:c r="D34" s="76" t="str">
        <x:f>IF(C34="","",XLOOKUP(C34,'Lists &amp; COA'!$I$47:$I$145,'Lists &amp; COA'!$J$47:$J$145,"Employee not found"))</x:f>
      </x:c>
      <x:c r="E34" s="77"/>
      <x:c r="F34" s="77"/>
      <x:c r="G34" s="77"/>
      <x:c r="H34" s="78" t="str">
        <x:f>IF(E34="","",N(E34)-N(F34)-N(G34))</x:f>
      </x:c>
      <x:c r="I34" s="77"/>
      <x:c r="J34" s="77"/>
      <x:c r="K34" s="78" t="str">
        <x:f>IF(E34="","",N(E34)+N(I34)+N(J34))</x:f>
      </x:c>
      <x:c r="L34" s="14"/>
      <x:c r="M34" s="13"/>
      <x:c r="N34" s="13"/>
      <x:c r="O34" s="13"/>
      <x:c r="P34" s="13"/>
    </x:row>
    <x:row r="35">
      <x:c r="A35" s="14"/>
      <x:c r="B35" s="14"/>
      <x:c r="C35" s="13"/>
      <x:c r="D35" s="76" t="str">
        <x:f>IF(C35="","",XLOOKUP(C35,'Lists &amp; COA'!$I$47:$I$145,'Lists &amp; COA'!$J$47:$J$145,"Employee not found"))</x:f>
      </x:c>
      <x:c r="E35" s="77"/>
      <x:c r="F35" s="77"/>
      <x:c r="G35" s="77"/>
      <x:c r="H35" s="78" t="str">
        <x:f>IF(E35="","",N(E35)-N(F35)-N(G35))</x:f>
      </x:c>
      <x:c r="I35" s="77"/>
      <x:c r="J35" s="77"/>
      <x:c r="K35" s="78" t="str">
        <x:f>IF(E35="","",N(E35)+N(I35)+N(J35))</x:f>
      </x:c>
      <x:c r="L35" s="14"/>
      <x:c r="M35" s="13"/>
      <x:c r="N35" s="13"/>
      <x:c r="O35" s="13"/>
      <x:c r="P35" s="13"/>
    </x:row>
    <x:row r="36">
      <x:c r="A36" s="14"/>
      <x:c r="B36" s="14"/>
      <x:c r="C36" s="13"/>
      <x:c r="D36" s="76" t="str">
        <x:f>IF(C36="","",XLOOKUP(C36,'Lists &amp; COA'!$I$47:$I$145,'Lists &amp; COA'!$J$47:$J$145,"Employee not found"))</x:f>
      </x:c>
      <x:c r="E36" s="77"/>
      <x:c r="F36" s="77"/>
      <x:c r="G36" s="77"/>
      <x:c r="H36" s="78" t="str">
        <x:f>IF(E36="","",N(E36)-N(F36)-N(G36))</x:f>
      </x:c>
      <x:c r="I36" s="77"/>
      <x:c r="J36" s="77"/>
      <x:c r="K36" s="78" t="str">
        <x:f>IF(E36="","",N(E36)+N(I36)+N(J36))</x:f>
      </x:c>
      <x:c r="L36" s="14"/>
      <x:c r="M36" s="13"/>
      <x:c r="N36" s="13"/>
      <x:c r="O36" s="13"/>
      <x:c r="P36" s="13"/>
    </x:row>
    <x:row r="37">
      <x:c r="A37" s="14"/>
      <x:c r="B37" s="14"/>
      <x:c r="C37" s="13"/>
      <x:c r="D37" s="76" t="str">
        <x:f>IF(C37="","",XLOOKUP(C37,'Lists &amp; COA'!$I$47:$I$145,'Lists &amp; COA'!$J$47:$J$145,"Employee not found"))</x:f>
      </x:c>
      <x:c r="E37" s="77"/>
      <x:c r="F37" s="77"/>
      <x:c r="G37" s="77"/>
      <x:c r="H37" s="78" t="str">
        <x:f>IF(E37="","",N(E37)-N(F37)-N(G37))</x:f>
      </x:c>
      <x:c r="I37" s="77"/>
      <x:c r="J37" s="77"/>
      <x:c r="K37" s="78" t="str">
        <x:f>IF(E37="","",N(E37)+N(I37)+N(J37))</x:f>
      </x:c>
      <x:c r="L37" s="14"/>
      <x:c r="M37" s="13"/>
      <x:c r="N37" s="13"/>
      <x:c r="O37" s="13"/>
      <x:c r="P37" s="13"/>
    </x:row>
    <x:row r="38">
      <x:c r="A38" s="14"/>
      <x:c r="B38" s="14"/>
      <x:c r="C38" s="13"/>
      <x:c r="D38" s="76" t="str">
        <x:f>IF(C38="","",XLOOKUP(C38,'Lists &amp; COA'!$I$47:$I$145,'Lists &amp; COA'!$J$47:$J$145,"Employee not found"))</x:f>
      </x:c>
      <x:c r="E38" s="77"/>
      <x:c r="F38" s="77"/>
      <x:c r="G38" s="77"/>
      <x:c r="H38" s="78" t="str">
        <x:f>IF(E38="","",N(E38)-N(F38)-N(G38))</x:f>
      </x:c>
      <x:c r="I38" s="77"/>
      <x:c r="J38" s="77"/>
      <x:c r="K38" s="78" t="str">
        <x:f>IF(E38="","",N(E38)+N(I38)+N(J38))</x:f>
      </x:c>
      <x:c r="L38" s="14"/>
      <x:c r="M38" s="13"/>
      <x:c r="N38" s="13"/>
      <x:c r="O38" s="13"/>
      <x:c r="P38" s="13"/>
    </x:row>
    <x:row r="39">
      <x:c r="A39" s="14"/>
      <x:c r="B39" s="14"/>
      <x:c r="C39" s="13"/>
      <x:c r="D39" s="76" t="str">
        <x:f>IF(C39="","",XLOOKUP(C39,'Lists &amp; COA'!$I$47:$I$145,'Lists &amp; COA'!$J$47:$J$145,"Employee not found"))</x:f>
      </x:c>
      <x:c r="E39" s="77"/>
      <x:c r="F39" s="77"/>
      <x:c r="G39" s="77"/>
      <x:c r="H39" s="78" t="str">
        <x:f>IF(E39="","",N(E39)-N(F39)-N(G39))</x:f>
      </x:c>
      <x:c r="I39" s="77"/>
      <x:c r="J39" s="77"/>
      <x:c r="K39" s="78" t="str">
        <x:f>IF(E39="","",N(E39)+N(I39)+N(J39))</x:f>
      </x:c>
      <x:c r="L39" s="14"/>
      <x:c r="M39" s="13"/>
      <x:c r="N39" s="13"/>
      <x:c r="O39" s="13"/>
      <x:c r="P39" s="13"/>
    </x:row>
    <x:row r="40">
      <x:c r="A40" s="14"/>
      <x:c r="B40" s="14"/>
      <x:c r="C40" s="13"/>
      <x:c r="D40" s="76" t="str">
        <x:f>IF(C40="","",XLOOKUP(C40,'Lists &amp; COA'!$I$47:$I$145,'Lists &amp; COA'!$J$47:$J$145,"Employee not found"))</x:f>
      </x:c>
      <x:c r="E40" s="77"/>
      <x:c r="F40" s="77"/>
      <x:c r="G40" s="77"/>
      <x:c r="H40" s="78" t="str">
        <x:f>IF(E40="","",N(E40)-N(F40)-N(G40))</x:f>
      </x:c>
      <x:c r="I40" s="77"/>
      <x:c r="J40" s="77"/>
      <x:c r="K40" s="78" t="str">
        <x:f>IF(E40="","",N(E40)+N(I40)+N(J40))</x:f>
      </x:c>
      <x:c r="L40" s="14"/>
      <x:c r="M40" s="13"/>
      <x:c r="N40" s="13"/>
      <x:c r="O40" s="13"/>
      <x:c r="P40" s="13"/>
    </x:row>
    <x:row r="41">
      <x:c r="A41" s="14"/>
      <x:c r="B41" s="14"/>
      <x:c r="C41" s="13"/>
      <x:c r="D41" s="76" t="str">
        <x:f>IF(C41="","",XLOOKUP(C41,'Lists &amp; COA'!$I$47:$I$145,'Lists &amp; COA'!$J$47:$J$145,"Employee not found"))</x:f>
      </x:c>
      <x:c r="E41" s="77"/>
      <x:c r="F41" s="77"/>
      <x:c r="G41" s="77"/>
      <x:c r="H41" s="78" t="str">
        <x:f>IF(E41="","",N(E41)-N(F41)-N(G41))</x:f>
      </x:c>
      <x:c r="I41" s="77"/>
      <x:c r="J41" s="77"/>
      <x:c r="K41" s="78" t="str">
        <x:f>IF(E41="","",N(E41)+N(I41)+N(J41))</x:f>
      </x:c>
      <x:c r="L41" s="14"/>
      <x:c r="M41" s="13"/>
      <x:c r="N41" s="13"/>
      <x:c r="O41" s="13"/>
      <x:c r="P41" s="13"/>
    </x:row>
    <x:row r="42">
      <x:c r="A42" s="14"/>
      <x:c r="B42" s="14"/>
      <x:c r="C42" s="13"/>
      <x:c r="D42" s="76" t="str">
        <x:f>IF(C42="","",XLOOKUP(C42,'Lists &amp; COA'!$I$47:$I$145,'Lists &amp; COA'!$J$47:$J$145,"Employee not found"))</x:f>
      </x:c>
      <x:c r="E42" s="77"/>
      <x:c r="F42" s="77"/>
      <x:c r="G42" s="77"/>
      <x:c r="H42" s="78" t="str">
        <x:f>IF(E42="","",N(E42)-N(F42)-N(G42))</x:f>
      </x:c>
      <x:c r="I42" s="77"/>
      <x:c r="J42" s="77"/>
      <x:c r="K42" s="78" t="str">
        <x:f>IF(E42="","",N(E42)+N(I42)+N(J42))</x:f>
      </x:c>
      <x:c r="L42" s="14"/>
      <x:c r="M42" s="13"/>
      <x:c r="N42" s="13"/>
      <x:c r="O42" s="13"/>
      <x:c r="P42" s="13"/>
    </x:row>
    <x:row r="43">
      <x:c r="A43" s="14"/>
      <x:c r="B43" s="14"/>
      <x:c r="C43" s="13"/>
      <x:c r="D43" s="76" t="str">
        <x:f>IF(C43="","",XLOOKUP(C43,'Lists &amp; COA'!$I$47:$I$145,'Lists &amp; COA'!$J$47:$J$145,"Employee not found"))</x:f>
      </x:c>
      <x:c r="E43" s="77"/>
      <x:c r="F43" s="77"/>
      <x:c r="G43" s="77"/>
      <x:c r="H43" s="78" t="str">
        <x:f>IF(E43="","",N(E43)-N(F43)-N(G43))</x:f>
      </x:c>
      <x:c r="I43" s="77"/>
      <x:c r="J43" s="77"/>
      <x:c r="K43" s="78" t="str">
        <x:f>IF(E43="","",N(E43)+N(I43)+N(J43))</x:f>
      </x:c>
      <x:c r="L43" s="14"/>
      <x:c r="M43" s="13"/>
      <x:c r="N43" s="13"/>
      <x:c r="O43" s="13"/>
      <x:c r="P43" s="13"/>
    </x:row>
    <x:row r="44">
      <x:c r="A44" s="14"/>
      <x:c r="B44" s="14"/>
      <x:c r="C44" s="13"/>
      <x:c r="D44" s="76" t="str">
        <x:f>IF(C44="","",XLOOKUP(C44,'Lists &amp; COA'!$I$47:$I$145,'Lists &amp; COA'!$J$47:$J$145,"Employee not found"))</x:f>
      </x:c>
      <x:c r="E44" s="77"/>
      <x:c r="F44" s="77"/>
      <x:c r="G44" s="77"/>
      <x:c r="H44" s="78" t="str">
        <x:f>IF(E44="","",N(E44)-N(F44)-N(G44))</x:f>
      </x:c>
      <x:c r="I44" s="77"/>
      <x:c r="J44" s="77"/>
      <x:c r="K44" s="78" t="str">
        <x:f>IF(E44="","",N(E44)+N(I44)+N(J44))</x:f>
      </x:c>
      <x:c r="L44" s="14"/>
      <x:c r="M44" s="13"/>
      <x:c r="N44" s="13"/>
      <x:c r="O44" s="13"/>
      <x:c r="P44" s="13"/>
    </x:row>
    <x:row r="45">
      <x:c r="A45" s="14"/>
      <x:c r="B45" s="14"/>
      <x:c r="C45" s="13"/>
      <x:c r="D45" s="76" t="str">
        <x:f>IF(C45="","",XLOOKUP(C45,'Lists &amp; COA'!$I$47:$I$145,'Lists &amp; COA'!$J$47:$J$145,"Employee not found"))</x:f>
      </x:c>
      <x:c r="E45" s="77"/>
      <x:c r="F45" s="77"/>
      <x:c r="G45" s="77"/>
      <x:c r="H45" s="78" t="str">
        <x:f>IF(E45="","",N(E45)-N(F45)-N(G45))</x:f>
      </x:c>
      <x:c r="I45" s="77"/>
      <x:c r="J45" s="77"/>
      <x:c r="K45" s="78" t="str">
        <x:f>IF(E45="","",N(E45)+N(I45)+N(J45))</x:f>
      </x:c>
      <x:c r="L45" s="14"/>
      <x:c r="M45" s="13"/>
      <x:c r="N45" s="13"/>
      <x:c r="O45" s="13"/>
      <x:c r="P45" s="13"/>
    </x:row>
    <x:row r="46">
      <x:c r="A46" s="14"/>
      <x:c r="B46" s="14"/>
      <x:c r="C46" s="13"/>
      <x:c r="D46" s="76" t="str">
        <x:f>IF(C46="","",XLOOKUP(C46,'Lists &amp; COA'!$I$47:$I$145,'Lists &amp; COA'!$J$47:$J$145,"Employee not found"))</x:f>
      </x:c>
      <x:c r="E46" s="77"/>
      <x:c r="F46" s="77"/>
      <x:c r="G46" s="77"/>
      <x:c r="H46" s="78" t="str">
        <x:f>IF(E46="","",N(E46)-N(F46)-N(G46))</x:f>
      </x:c>
      <x:c r="I46" s="77"/>
      <x:c r="J46" s="77"/>
      <x:c r="K46" s="78" t="str">
        <x:f>IF(E46="","",N(E46)+N(I46)+N(J46))</x:f>
      </x:c>
      <x:c r="L46" s="14"/>
      <x:c r="M46" s="13"/>
      <x:c r="N46" s="13"/>
      <x:c r="O46" s="13"/>
      <x:c r="P46" s="13"/>
    </x:row>
    <x:row r="47">
      <x:c r="A47" s="14"/>
      <x:c r="B47" s="14"/>
      <x:c r="C47" s="13"/>
      <x:c r="D47" s="76" t="str">
        <x:f>IF(C47="","",XLOOKUP(C47,'Lists &amp; COA'!$I$47:$I$145,'Lists &amp; COA'!$J$47:$J$145,"Employee not found"))</x:f>
      </x:c>
      <x:c r="E47" s="77"/>
      <x:c r="F47" s="77"/>
      <x:c r="G47" s="77"/>
      <x:c r="H47" s="78" t="str">
        <x:f>IF(E47="","",N(E47)-N(F47)-N(G47))</x:f>
      </x:c>
      <x:c r="I47" s="77"/>
      <x:c r="J47" s="77"/>
      <x:c r="K47" s="78" t="str">
        <x:f>IF(E47="","",N(E47)+N(I47)+N(J47))</x:f>
      </x:c>
      <x:c r="L47" s="14"/>
      <x:c r="M47" s="13"/>
      <x:c r="N47" s="13"/>
      <x:c r="O47" s="13"/>
      <x:c r="P47" s="13"/>
    </x:row>
    <x:row r="48">
      <x:c r="A48" s="14"/>
      <x:c r="B48" s="14"/>
      <x:c r="C48" s="13"/>
      <x:c r="D48" s="76" t="str">
        <x:f>IF(C48="","",XLOOKUP(C48,'Lists &amp; COA'!$I$47:$I$145,'Lists &amp; COA'!$J$47:$J$145,"Employee not found"))</x:f>
      </x:c>
      <x:c r="E48" s="77"/>
      <x:c r="F48" s="77"/>
      <x:c r="G48" s="77"/>
      <x:c r="H48" s="78" t="str">
        <x:f>IF(E48="","",N(E48)-N(F48)-N(G48))</x:f>
      </x:c>
      <x:c r="I48" s="77"/>
      <x:c r="J48" s="77"/>
      <x:c r="K48" s="78" t="str">
        <x:f>IF(E48="","",N(E48)+N(I48)+N(J48))</x:f>
      </x:c>
      <x:c r="L48" s="14"/>
      <x:c r="M48" s="13"/>
      <x:c r="N48" s="13"/>
      <x:c r="O48" s="13"/>
      <x:c r="P48" s="13"/>
    </x:row>
    <x:row r="49">
      <x:c r="A49" s="14"/>
      <x:c r="B49" s="14"/>
      <x:c r="C49" s="13"/>
      <x:c r="D49" s="76" t="str">
        <x:f>IF(C49="","",XLOOKUP(C49,'Lists &amp; COA'!$I$47:$I$145,'Lists &amp; COA'!$J$47:$J$145,"Employee not found"))</x:f>
      </x:c>
      <x:c r="E49" s="77"/>
      <x:c r="F49" s="77"/>
      <x:c r="G49" s="77"/>
      <x:c r="H49" s="78" t="str">
        <x:f>IF(E49="","",N(E49)-N(F49)-N(G49))</x:f>
      </x:c>
      <x:c r="I49" s="77"/>
      <x:c r="J49" s="77"/>
      <x:c r="K49" s="78" t="str">
        <x:f>IF(E49="","",N(E49)+N(I49)+N(J49))</x:f>
      </x:c>
      <x:c r="L49" s="14"/>
      <x:c r="M49" s="13"/>
      <x:c r="N49" s="13"/>
      <x:c r="O49" s="13"/>
      <x:c r="P49" s="13"/>
    </x:row>
    <x:row r="50">
      <x:c r="A50" s="14"/>
      <x:c r="B50" s="14"/>
      <x:c r="C50" s="13"/>
      <x:c r="D50" s="76" t="str">
        <x:f>IF(C50="","",XLOOKUP(C50,'Lists &amp; COA'!$I$47:$I$145,'Lists &amp; COA'!$J$47:$J$145,"Employee not found"))</x:f>
      </x:c>
      <x:c r="E50" s="77"/>
      <x:c r="F50" s="77"/>
      <x:c r="G50" s="77"/>
      <x:c r="H50" s="78" t="str">
        <x:f>IF(E50="","",N(E50)-N(F50)-N(G50))</x:f>
      </x:c>
      <x:c r="I50" s="77"/>
      <x:c r="J50" s="77"/>
      <x:c r="K50" s="78" t="str">
        <x:f>IF(E50="","",N(E50)+N(I50)+N(J50))</x:f>
      </x:c>
      <x:c r="L50" s="14"/>
      <x:c r="M50" s="13"/>
      <x:c r="N50" s="13"/>
      <x:c r="O50" s="13"/>
      <x:c r="P50" s="13"/>
    </x:row>
    <x:row r="51">
      <x:c r="A51" s="14"/>
      <x:c r="B51" s="14"/>
      <x:c r="C51" s="13"/>
      <x:c r="D51" s="76" t="str">
        <x:f>IF(C51="","",XLOOKUP(C51,'Lists &amp; COA'!$I$47:$I$145,'Lists &amp; COA'!$J$47:$J$145,"Employee not found"))</x:f>
      </x:c>
      <x:c r="E51" s="77"/>
      <x:c r="F51" s="77"/>
      <x:c r="G51" s="77"/>
      <x:c r="H51" s="78" t="str">
        <x:f>IF(E51="","",N(E51)-N(F51)-N(G51))</x:f>
      </x:c>
      <x:c r="I51" s="77"/>
      <x:c r="J51" s="77"/>
      <x:c r="K51" s="78" t="str">
        <x:f>IF(E51="","",N(E51)+N(I51)+N(J51))</x:f>
      </x:c>
      <x:c r="L51" s="14"/>
      <x:c r="M51" s="13"/>
      <x:c r="N51" s="13"/>
      <x:c r="O51" s="13"/>
      <x:c r="P51" s="13"/>
    </x:row>
    <x:row r="52">
      <x:c r="A52" s="14"/>
      <x:c r="B52" s="14"/>
      <x:c r="C52" s="13"/>
      <x:c r="D52" s="76" t="str">
        <x:f>IF(C52="","",XLOOKUP(C52,'Lists &amp; COA'!$I$47:$I$145,'Lists &amp; COA'!$J$47:$J$145,"Employee not found"))</x:f>
      </x:c>
      <x:c r="E52" s="77"/>
      <x:c r="F52" s="77"/>
      <x:c r="G52" s="77"/>
      <x:c r="H52" s="78" t="str">
        <x:f>IF(E52="","",N(E52)-N(F52)-N(G52))</x:f>
      </x:c>
      <x:c r="I52" s="77"/>
      <x:c r="J52" s="77"/>
      <x:c r="K52" s="78" t="str">
        <x:f>IF(E52="","",N(E52)+N(I52)+N(J52))</x:f>
      </x:c>
      <x:c r="L52" s="14"/>
      <x:c r="M52" s="13"/>
      <x:c r="N52" s="13"/>
      <x:c r="O52" s="13"/>
      <x:c r="P52" s="13"/>
    </x:row>
    <x:row r="53">
      <x:c r="A53" s="14"/>
      <x:c r="B53" s="14"/>
      <x:c r="C53" s="13"/>
      <x:c r="D53" s="76" t="str">
        <x:f>IF(C53="","",XLOOKUP(C53,'Lists &amp; COA'!$I$47:$I$145,'Lists &amp; COA'!$J$47:$J$145,"Employee not found"))</x:f>
      </x:c>
      <x:c r="E53" s="77"/>
      <x:c r="F53" s="77"/>
      <x:c r="G53" s="77"/>
      <x:c r="H53" s="78" t="str">
        <x:f>IF(E53="","",N(E53)-N(F53)-N(G53))</x:f>
      </x:c>
      <x:c r="I53" s="77"/>
      <x:c r="J53" s="77"/>
      <x:c r="K53" s="78" t="str">
        <x:f>IF(E53="","",N(E53)+N(I53)+N(J53))</x:f>
      </x:c>
      <x:c r="L53" s="14"/>
      <x:c r="M53" s="13"/>
      <x:c r="N53" s="13"/>
      <x:c r="O53" s="13"/>
      <x:c r="P53" s="13"/>
    </x:row>
    <x:row r="54">
      <x:c r="A54" s="14"/>
      <x:c r="B54" s="14"/>
      <x:c r="C54" s="13"/>
      <x:c r="D54" s="76" t="str">
        <x:f>IF(C54="","",XLOOKUP(C54,'Lists &amp; COA'!$I$47:$I$145,'Lists &amp; COA'!$J$47:$J$145,"Employee not found"))</x:f>
      </x:c>
      <x:c r="E54" s="77"/>
      <x:c r="F54" s="77"/>
      <x:c r="G54" s="77"/>
      <x:c r="H54" s="78" t="str">
        <x:f>IF(E54="","",N(E54)-N(F54)-N(G54))</x:f>
      </x:c>
      <x:c r="I54" s="77"/>
      <x:c r="J54" s="77"/>
      <x:c r="K54" s="78" t="str">
        <x:f>IF(E54="","",N(E54)+N(I54)+N(J54))</x:f>
      </x:c>
      <x:c r="L54" s="14"/>
      <x:c r="M54" s="13"/>
      <x:c r="N54" s="13"/>
      <x:c r="O54" s="13"/>
      <x:c r="P54" s="13"/>
    </x:row>
    <x:row r="55">
      <x:c r="A55" s="14"/>
      <x:c r="B55" s="14"/>
      <x:c r="C55" s="13"/>
      <x:c r="D55" s="76" t="str">
        <x:f>IF(C55="","",XLOOKUP(C55,'Lists &amp; COA'!$I$47:$I$145,'Lists &amp; COA'!$J$47:$J$145,"Employee not found"))</x:f>
      </x:c>
      <x:c r="E55" s="77"/>
      <x:c r="F55" s="77"/>
      <x:c r="G55" s="77"/>
      <x:c r="H55" s="78" t="str">
        <x:f>IF(E55="","",N(E55)-N(F55)-N(G55))</x:f>
      </x:c>
      <x:c r="I55" s="77"/>
      <x:c r="J55" s="77"/>
      <x:c r="K55" s="78" t="str">
        <x:f>IF(E55="","",N(E55)+N(I55)+N(J55))</x:f>
      </x:c>
      <x:c r="L55" s="14"/>
      <x:c r="M55" s="13"/>
      <x:c r="N55" s="13"/>
      <x:c r="O55" s="13"/>
      <x:c r="P55" s="13"/>
    </x:row>
    <x:row r="56">
      <x:c r="A56" s="14"/>
      <x:c r="B56" s="14"/>
      <x:c r="C56" s="13"/>
      <x:c r="D56" s="76" t="str">
        <x:f>IF(C56="","",XLOOKUP(C56,'Lists &amp; COA'!$I$47:$I$145,'Lists &amp; COA'!$J$47:$J$145,"Employee not found"))</x:f>
      </x:c>
      <x:c r="E56" s="77"/>
      <x:c r="F56" s="77"/>
      <x:c r="G56" s="77"/>
      <x:c r="H56" s="78" t="str">
        <x:f>IF(E56="","",N(E56)-N(F56)-N(G56))</x:f>
      </x:c>
      <x:c r="I56" s="77"/>
      <x:c r="J56" s="77"/>
      <x:c r="K56" s="78" t="str">
        <x:f>IF(E56="","",N(E56)+N(I56)+N(J56))</x:f>
      </x:c>
      <x:c r="L56" s="14"/>
      <x:c r="M56" s="13"/>
      <x:c r="N56" s="13"/>
      <x:c r="O56" s="13"/>
      <x:c r="P56" s="13"/>
    </x:row>
    <x:row r="57">
      <x:c r="A57" s="14"/>
      <x:c r="B57" s="14"/>
      <x:c r="C57" s="13"/>
      <x:c r="D57" s="76" t="str">
        <x:f>IF(C57="","",XLOOKUP(C57,'Lists &amp; COA'!$I$47:$I$145,'Lists &amp; COA'!$J$47:$J$145,"Employee not found"))</x:f>
      </x:c>
      <x:c r="E57" s="77"/>
      <x:c r="F57" s="77"/>
      <x:c r="G57" s="77"/>
      <x:c r="H57" s="78" t="str">
        <x:f>IF(E57="","",N(E57)-N(F57)-N(G57))</x:f>
      </x:c>
      <x:c r="I57" s="77"/>
      <x:c r="J57" s="77"/>
      <x:c r="K57" s="78" t="str">
        <x:f>IF(E57="","",N(E57)+N(I57)+N(J57))</x:f>
      </x:c>
      <x:c r="L57" s="14"/>
      <x:c r="M57" s="13"/>
      <x:c r="N57" s="13"/>
      <x:c r="O57" s="13"/>
      <x:c r="P57" s="13"/>
    </x:row>
    <x:row r="58">
      <x:c r="A58" s="14"/>
      <x:c r="B58" s="14"/>
      <x:c r="C58" s="13"/>
      <x:c r="D58" s="76" t="str">
        <x:f>IF(C58="","",XLOOKUP(C58,'Lists &amp; COA'!$I$47:$I$145,'Lists &amp; COA'!$J$47:$J$145,"Employee not found"))</x:f>
      </x:c>
      <x:c r="E58" s="77"/>
      <x:c r="F58" s="77"/>
      <x:c r="G58" s="77"/>
      <x:c r="H58" s="78" t="str">
        <x:f>IF(E58="","",N(E58)-N(F58)-N(G58))</x:f>
      </x:c>
      <x:c r="I58" s="77"/>
      <x:c r="J58" s="77"/>
      <x:c r="K58" s="78" t="str">
        <x:f>IF(E58="","",N(E58)+N(I58)+N(J58))</x:f>
      </x:c>
      <x:c r="L58" s="14"/>
      <x:c r="M58" s="13"/>
      <x:c r="N58" s="13"/>
      <x:c r="O58" s="13"/>
      <x:c r="P58" s="13"/>
    </x:row>
    <x:row r="59">
      <x:c r="A59" s="14"/>
      <x:c r="B59" s="14"/>
      <x:c r="C59" s="13"/>
      <x:c r="D59" s="76" t="str">
        <x:f>IF(C59="","",XLOOKUP(C59,'Lists &amp; COA'!$I$47:$I$145,'Lists &amp; COA'!$J$47:$J$145,"Employee not found"))</x:f>
      </x:c>
      <x:c r="E59" s="77"/>
      <x:c r="F59" s="77"/>
      <x:c r="G59" s="77"/>
      <x:c r="H59" s="78" t="str">
        <x:f>IF(E59="","",N(E59)-N(F59)-N(G59))</x:f>
      </x:c>
      <x:c r="I59" s="77"/>
      <x:c r="J59" s="77"/>
      <x:c r="K59" s="78" t="str">
        <x:f>IF(E59="","",N(E59)+N(I59)+N(J59))</x:f>
      </x:c>
      <x:c r="L59" s="14"/>
      <x:c r="M59" s="13"/>
      <x:c r="N59" s="13"/>
      <x:c r="O59" s="13"/>
      <x:c r="P59" s="13"/>
    </x:row>
    <x:row r="60">
      <x:c r="A60" s="14"/>
      <x:c r="B60" s="14"/>
      <x:c r="C60" s="13"/>
      <x:c r="D60" s="76" t="str">
        <x:f>IF(C60="","",XLOOKUP(C60,'Lists &amp; COA'!$I$47:$I$145,'Lists &amp; COA'!$J$47:$J$145,"Employee not found"))</x:f>
      </x:c>
      <x:c r="E60" s="77"/>
      <x:c r="F60" s="77"/>
      <x:c r="G60" s="77"/>
      <x:c r="H60" s="78" t="str">
        <x:f>IF(E60="","",N(E60)-N(F60)-N(G60))</x:f>
      </x:c>
      <x:c r="I60" s="77"/>
      <x:c r="J60" s="77"/>
      <x:c r="K60" s="78" t="str">
        <x:f>IF(E60="","",N(E60)+N(I60)+N(J60))</x:f>
      </x:c>
      <x:c r="L60" s="14"/>
      <x:c r="M60" s="13"/>
      <x:c r="N60" s="13"/>
      <x:c r="O60" s="13"/>
      <x:c r="P60" s="13"/>
    </x:row>
    <x:row r="61">
      <x:c r="A61" s="14"/>
      <x:c r="B61" s="14"/>
      <x:c r="C61" s="13"/>
      <x:c r="D61" s="76" t="str">
        <x:f>IF(C61="","",XLOOKUP(C61,'Lists &amp; COA'!$I$47:$I$145,'Lists &amp; COA'!$J$47:$J$145,"Employee not found"))</x:f>
      </x:c>
      <x:c r="E61" s="77"/>
      <x:c r="F61" s="77"/>
      <x:c r="G61" s="77"/>
      <x:c r="H61" s="78" t="str">
        <x:f>IF(E61="","",N(E61)-N(F61)-N(G61))</x:f>
      </x:c>
      <x:c r="I61" s="77"/>
      <x:c r="J61" s="77"/>
      <x:c r="K61" s="78" t="str">
        <x:f>IF(E61="","",N(E61)+N(I61)+N(J61))</x:f>
      </x:c>
      <x:c r="L61" s="14"/>
      <x:c r="M61" s="13"/>
      <x:c r="N61" s="13"/>
      <x:c r="O61" s="13"/>
      <x:c r="P61" s="13"/>
    </x:row>
    <x:row r="62">
      <x:c r="A62" s="14"/>
      <x:c r="B62" s="14"/>
      <x:c r="C62" s="13"/>
      <x:c r="D62" s="76" t="str">
        <x:f>IF(C62="","",XLOOKUP(C62,'Lists &amp; COA'!$I$47:$I$145,'Lists &amp; COA'!$J$47:$J$145,"Employee not found"))</x:f>
      </x:c>
      <x:c r="E62" s="77"/>
      <x:c r="F62" s="77"/>
      <x:c r="G62" s="77"/>
      <x:c r="H62" s="78" t="str">
        <x:f>IF(E62="","",N(E62)-N(F62)-N(G62))</x:f>
      </x:c>
      <x:c r="I62" s="77"/>
      <x:c r="J62" s="77"/>
      <x:c r="K62" s="78" t="str">
        <x:f>IF(E62="","",N(E62)+N(I62)+N(J62))</x:f>
      </x:c>
      <x:c r="L62" s="14"/>
      <x:c r="M62" s="13"/>
      <x:c r="N62" s="13"/>
      <x:c r="O62" s="13"/>
      <x:c r="P62" s="13"/>
    </x:row>
    <x:row r="63">
      <x:c r="A63" s="14"/>
      <x:c r="B63" s="14"/>
      <x:c r="C63" s="13"/>
      <x:c r="D63" s="76" t="str">
        <x:f>IF(C63="","",XLOOKUP(C63,'Lists &amp; COA'!$I$47:$I$145,'Lists &amp; COA'!$J$47:$J$145,"Employee not found"))</x:f>
      </x:c>
      <x:c r="E63" s="77"/>
      <x:c r="F63" s="77"/>
      <x:c r="G63" s="77"/>
      <x:c r="H63" s="78" t="str">
        <x:f>IF(E63="","",N(E63)-N(F63)-N(G63))</x:f>
      </x:c>
      <x:c r="I63" s="77"/>
      <x:c r="J63" s="77"/>
      <x:c r="K63" s="78" t="str">
        <x:f>IF(E63="","",N(E63)+N(I63)+N(J63))</x:f>
      </x:c>
      <x:c r="L63" s="14"/>
      <x:c r="M63" s="13"/>
      <x:c r="N63" s="13"/>
      <x:c r="O63" s="13"/>
      <x:c r="P63" s="13"/>
    </x:row>
    <x:row r="64">
      <x:c r="A64" s="14"/>
      <x:c r="B64" s="14"/>
      <x:c r="C64" s="13"/>
      <x:c r="D64" s="76" t="str">
        <x:f>IF(C64="","",XLOOKUP(C64,'Lists &amp; COA'!$I$47:$I$145,'Lists &amp; COA'!$J$47:$J$145,"Employee not found"))</x:f>
      </x:c>
      <x:c r="E64" s="77"/>
      <x:c r="F64" s="77"/>
      <x:c r="G64" s="77"/>
      <x:c r="H64" s="78" t="str">
        <x:f>IF(E64="","",N(E64)-N(F64)-N(G64))</x:f>
      </x:c>
      <x:c r="I64" s="77"/>
      <x:c r="J64" s="77"/>
      <x:c r="K64" s="78" t="str">
        <x:f>IF(E64="","",N(E64)+N(I64)+N(J64))</x:f>
      </x:c>
      <x:c r="L64" s="14"/>
      <x:c r="M64" s="13"/>
      <x:c r="N64" s="13"/>
      <x:c r="O64" s="13"/>
      <x:c r="P64" s="13"/>
    </x:row>
    <x:row r="65">
      <x:c r="A65" s="14"/>
      <x:c r="B65" s="14"/>
      <x:c r="C65" s="13"/>
      <x:c r="D65" s="76" t="str">
        <x:f>IF(C65="","",XLOOKUP(C65,'Lists &amp; COA'!$I$47:$I$145,'Lists &amp; COA'!$J$47:$J$145,"Employee not found"))</x:f>
      </x:c>
      <x:c r="E65" s="77"/>
      <x:c r="F65" s="77"/>
      <x:c r="G65" s="77"/>
      <x:c r="H65" s="78" t="str">
        <x:f>IF(E65="","",N(E65)-N(F65)-N(G65))</x:f>
      </x:c>
      <x:c r="I65" s="77"/>
      <x:c r="J65" s="77"/>
      <x:c r="K65" s="78" t="str">
        <x:f>IF(E65="","",N(E65)+N(I65)+N(J65))</x:f>
      </x:c>
      <x:c r="L65" s="14"/>
      <x:c r="M65" s="13"/>
      <x:c r="N65" s="13"/>
      <x:c r="O65" s="13"/>
      <x:c r="P65" s="13"/>
    </x:row>
    <x:row r="66">
      <x:c r="A66" s="14"/>
      <x:c r="B66" s="14"/>
      <x:c r="C66" s="13"/>
      <x:c r="D66" s="76" t="str">
        <x:f>IF(C66="","",XLOOKUP(C66,'Lists &amp; COA'!$I$47:$I$145,'Lists &amp; COA'!$J$47:$J$145,"Employee not found"))</x:f>
      </x:c>
      <x:c r="E66" s="77"/>
      <x:c r="F66" s="77"/>
      <x:c r="G66" s="77"/>
      <x:c r="H66" s="78" t="str">
        <x:f>IF(E66="","",N(E66)-N(F66)-N(G66))</x:f>
      </x:c>
      <x:c r="I66" s="77"/>
      <x:c r="J66" s="77"/>
      <x:c r="K66" s="78" t="str">
        <x:f>IF(E66="","",N(E66)+N(I66)+N(J66))</x:f>
      </x:c>
      <x:c r="L66" s="14"/>
      <x:c r="M66" s="13"/>
      <x:c r="N66" s="13"/>
      <x:c r="O66" s="13"/>
      <x:c r="P66" s="13"/>
    </x:row>
    <x:row r="67">
      <x:c r="A67" s="14"/>
      <x:c r="B67" s="14"/>
      <x:c r="C67" s="13"/>
      <x:c r="D67" s="76" t="str">
        <x:f>IF(C67="","",XLOOKUP(C67,'Lists &amp; COA'!$I$47:$I$145,'Lists &amp; COA'!$J$47:$J$145,"Employee not found"))</x:f>
      </x:c>
      <x:c r="E67" s="77"/>
      <x:c r="F67" s="77"/>
      <x:c r="G67" s="77"/>
      <x:c r="H67" s="78" t="str">
        <x:f>IF(E67="","",N(E67)-N(F67)-N(G67))</x:f>
      </x:c>
      <x:c r="I67" s="77"/>
      <x:c r="J67" s="77"/>
      <x:c r="K67" s="78" t="str">
        <x:f>IF(E67="","",N(E67)+N(I67)+N(J67))</x:f>
      </x:c>
      <x:c r="L67" s="14"/>
      <x:c r="M67" s="13"/>
      <x:c r="N67" s="13"/>
      <x:c r="O67" s="13"/>
      <x:c r="P67" s="13"/>
    </x:row>
    <x:row r="68">
      <x:c r="A68" s="14"/>
      <x:c r="B68" s="14"/>
      <x:c r="C68" s="13"/>
      <x:c r="D68" s="76" t="str">
        <x:f>IF(C68="","",XLOOKUP(C68,'Lists &amp; COA'!$I$47:$I$145,'Lists &amp; COA'!$J$47:$J$145,"Employee not found"))</x:f>
      </x:c>
      <x:c r="E68" s="77"/>
      <x:c r="F68" s="77"/>
      <x:c r="G68" s="77"/>
      <x:c r="H68" s="78" t="str">
        <x:f>IF(E68="","",N(E68)-N(F68)-N(G68))</x:f>
      </x:c>
      <x:c r="I68" s="77"/>
      <x:c r="J68" s="77"/>
      <x:c r="K68" s="78" t="str">
        <x:f>IF(E68="","",N(E68)+N(I68)+N(J68))</x:f>
      </x:c>
      <x:c r="L68" s="14"/>
      <x:c r="M68" s="13"/>
      <x:c r="N68" s="13"/>
      <x:c r="O68" s="13"/>
      <x:c r="P68" s="13"/>
    </x:row>
    <x:row r="69">
      <x:c r="A69" s="14"/>
      <x:c r="B69" s="14"/>
      <x:c r="C69" s="13"/>
      <x:c r="D69" s="76" t="str">
        <x:f>IF(C69="","",XLOOKUP(C69,'Lists &amp; COA'!$I$47:$I$145,'Lists &amp; COA'!$J$47:$J$145,"Employee not found"))</x:f>
      </x:c>
      <x:c r="E69" s="77"/>
      <x:c r="F69" s="77"/>
      <x:c r="G69" s="77"/>
      <x:c r="H69" s="78" t="str">
        <x:f>IF(E69="","",N(E69)-N(F69)-N(G69))</x:f>
      </x:c>
      <x:c r="I69" s="77"/>
      <x:c r="J69" s="77"/>
      <x:c r="K69" s="78" t="str">
        <x:f>IF(E69="","",N(E69)+N(I69)+N(J69))</x:f>
      </x:c>
      <x:c r="L69" s="14"/>
      <x:c r="M69" s="13"/>
      <x:c r="N69" s="13"/>
      <x:c r="O69" s="13"/>
      <x:c r="P69" s="13"/>
    </x:row>
    <x:row r="70">
      <x:c r="A70" s="14"/>
      <x:c r="B70" s="14"/>
      <x:c r="C70" s="13"/>
      <x:c r="D70" s="76" t="str">
        <x:f>IF(C70="","",XLOOKUP(C70,'Lists &amp; COA'!$I$47:$I$145,'Lists &amp; COA'!$J$47:$J$145,"Employee not found"))</x:f>
      </x:c>
      <x:c r="E70" s="77"/>
      <x:c r="F70" s="77"/>
      <x:c r="G70" s="77"/>
      <x:c r="H70" s="78" t="str">
        <x:f>IF(E70="","",N(E70)-N(F70)-N(G70))</x:f>
      </x:c>
      <x:c r="I70" s="77"/>
      <x:c r="J70" s="77"/>
      <x:c r="K70" s="78" t="str">
        <x:f>IF(E70="","",N(E70)+N(I70)+N(J70))</x:f>
      </x:c>
      <x:c r="L70" s="14"/>
      <x:c r="M70" s="13"/>
      <x:c r="N70" s="13"/>
      <x:c r="O70" s="13"/>
      <x:c r="P70" s="13"/>
    </x:row>
    <x:row r="71">
      <x:c r="A71" s="14"/>
      <x:c r="B71" s="14"/>
      <x:c r="C71" s="13"/>
      <x:c r="D71" s="76" t="str">
        <x:f>IF(C71="","",XLOOKUP(C71,'Lists &amp; COA'!$I$47:$I$145,'Lists &amp; COA'!$J$47:$J$145,"Employee not found"))</x:f>
      </x:c>
      <x:c r="E71" s="77"/>
      <x:c r="F71" s="77"/>
      <x:c r="G71" s="77"/>
      <x:c r="H71" s="78" t="str">
        <x:f>IF(E71="","",N(E71)-N(F71)-N(G71))</x:f>
      </x:c>
      <x:c r="I71" s="77"/>
      <x:c r="J71" s="77"/>
      <x:c r="K71" s="78" t="str">
        <x:f>IF(E71="","",N(E71)+N(I71)+N(J71))</x:f>
      </x:c>
      <x:c r="L71" s="14"/>
      <x:c r="M71" s="13"/>
      <x:c r="N71" s="13"/>
      <x:c r="O71" s="13"/>
      <x:c r="P71" s="13"/>
    </x:row>
    <x:row r="72">
      <x:c r="A72" s="14"/>
      <x:c r="B72" s="14"/>
      <x:c r="C72" s="13"/>
      <x:c r="D72" s="76" t="str">
        <x:f>IF(C72="","",XLOOKUP(C72,'Lists &amp; COA'!$I$47:$I$145,'Lists &amp; COA'!$J$47:$J$145,"Employee not found"))</x:f>
      </x:c>
      <x:c r="E72" s="77"/>
      <x:c r="F72" s="77"/>
      <x:c r="G72" s="77"/>
      <x:c r="H72" s="78" t="str">
        <x:f>IF(E72="","",N(E72)-N(F72)-N(G72))</x:f>
      </x:c>
      <x:c r="I72" s="77"/>
      <x:c r="J72" s="77"/>
      <x:c r="K72" s="78" t="str">
        <x:f>IF(E72="","",N(E72)+N(I72)+N(J72))</x:f>
      </x:c>
      <x:c r="L72" s="14"/>
      <x:c r="M72" s="13"/>
      <x:c r="N72" s="13"/>
      <x:c r="O72" s="13"/>
      <x:c r="P72" s="13"/>
    </x:row>
    <x:row r="73">
      <x:c r="A73" s="14"/>
      <x:c r="B73" s="14"/>
      <x:c r="C73" s="13"/>
      <x:c r="D73" s="76" t="str">
        <x:f>IF(C73="","",XLOOKUP(C73,'Lists &amp; COA'!$I$47:$I$145,'Lists &amp; COA'!$J$47:$J$145,"Employee not found"))</x:f>
      </x:c>
      <x:c r="E73" s="77"/>
      <x:c r="F73" s="77"/>
      <x:c r="G73" s="77"/>
      <x:c r="H73" s="78" t="str">
        <x:f>IF(E73="","",N(E73)-N(F73)-N(G73))</x:f>
      </x:c>
      <x:c r="I73" s="77"/>
      <x:c r="J73" s="77"/>
      <x:c r="K73" s="78" t="str">
        <x:f>IF(E73="","",N(E73)+N(I73)+N(J73))</x:f>
      </x:c>
      <x:c r="L73" s="14"/>
      <x:c r="M73" s="13"/>
      <x:c r="N73" s="13"/>
      <x:c r="O73" s="13"/>
      <x:c r="P73" s="13"/>
    </x:row>
    <x:row r="74">
      <x:c r="A74" s="14"/>
      <x:c r="B74" s="14"/>
      <x:c r="C74" s="13"/>
      <x:c r="D74" s="76" t="str">
        <x:f>IF(C74="","",XLOOKUP(C74,'Lists &amp; COA'!$I$47:$I$145,'Lists &amp; COA'!$J$47:$J$145,"Employee not found"))</x:f>
      </x:c>
      <x:c r="E74" s="77"/>
      <x:c r="F74" s="77"/>
      <x:c r="G74" s="77"/>
      <x:c r="H74" s="78" t="str">
        <x:f>IF(E74="","",N(E74)-N(F74)-N(G74))</x:f>
      </x:c>
      <x:c r="I74" s="77"/>
      <x:c r="J74" s="77"/>
      <x:c r="K74" s="78" t="str">
        <x:f>IF(E74="","",N(E74)+N(I74)+N(J74))</x:f>
      </x:c>
      <x:c r="L74" s="14"/>
      <x:c r="M74" s="13"/>
      <x:c r="N74" s="13"/>
      <x:c r="O74" s="13"/>
      <x:c r="P74" s="13"/>
    </x:row>
    <x:row r="75">
      <x:c r="A75" s="14"/>
      <x:c r="B75" s="14"/>
      <x:c r="C75" s="13"/>
      <x:c r="D75" s="76" t="str">
        <x:f>IF(C75="","",XLOOKUP(C75,'Lists &amp; COA'!$I$47:$I$145,'Lists &amp; COA'!$J$47:$J$145,"Employee not found"))</x:f>
      </x:c>
      <x:c r="E75" s="77"/>
      <x:c r="F75" s="77"/>
      <x:c r="G75" s="77"/>
      <x:c r="H75" s="78" t="str">
        <x:f>IF(E75="","",N(E75)-N(F75)-N(G75))</x:f>
      </x:c>
      <x:c r="I75" s="77"/>
      <x:c r="J75" s="77"/>
      <x:c r="K75" s="78" t="str">
        <x:f>IF(E75="","",N(E75)+N(I75)+N(J75))</x:f>
      </x:c>
      <x:c r="L75" s="14"/>
      <x:c r="M75" s="13"/>
      <x:c r="N75" s="13"/>
      <x:c r="O75" s="13"/>
      <x:c r="P75" s="13"/>
    </x:row>
    <x:row r="76">
      <x:c r="A76" s="14"/>
      <x:c r="B76" s="14"/>
      <x:c r="C76" s="13"/>
      <x:c r="D76" s="76" t="str">
        <x:f>IF(C76="","",XLOOKUP(C76,'Lists &amp; COA'!$I$47:$I$145,'Lists &amp; COA'!$J$47:$J$145,"Employee not found"))</x:f>
      </x:c>
      <x:c r="E76" s="77"/>
      <x:c r="F76" s="77"/>
      <x:c r="G76" s="77"/>
      <x:c r="H76" s="78" t="str">
        <x:f>IF(E76="","",N(E76)-N(F76)-N(G76))</x:f>
      </x:c>
      <x:c r="I76" s="77"/>
      <x:c r="J76" s="77"/>
      <x:c r="K76" s="78" t="str">
        <x:f>IF(E76="","",N(E76)+N(I76)+N(J76))</x:f>
      </x:c>
      <x:c r="L76" s="14"/>
      <x:c r="M76" s="13"/>
      <x:c r="N76" s="13"/>
      <x:c r="O76" s="13"/>
      <x:c r="P76" s="13"/>
    </x:row>
    <x:row r="77">
      <x:c r="A77" s="14"/>
      <x:c r="B77" s="14"/>
      <x:c r="C77" s="13"/>
      <x:c r="D77" s="76" t="str">
        <x:f>IF(C77="","",XLOOKUP(C77,'Lists &amp; COA'!$I$47:$I$145,'Lists &amp; COA'!$J$47:$J$145,"Employee not found"))</x:f>
      </x:c>
      <x:c r="E77" s="77"/>
      <x:c r="F77" s="77"/>
      <x:c r="G77" s="77"/>
      <x:c r="H77" s="78" t="str">
        <x:f>IF(E77="","",N(E77)-N(F77)-N(G77))</x:f>
      </x:c>
      <x:c r="I77" s="77"/>
      <x:c r="J77" s="77"/>
      <x:c r="K77" s="78" t="str">
        <x:f>IF(E77="","",N(E77)+N(I77)+N(J77))</x:f>
      </x:c>
      <x:c r="L77" s="14"/>
      <x:c r="M77" s="13"/>
      <x:c r="N77" s="13"/>
      <x:c r="O77" s="13"/>
      <x:c r="P77" s="13"/>
    </x:row>
    <x:row r="78">
      <x:c r="A78" s="14"/>
      <x:c r="B78" s="14"/>
      <x:c r="C78" s="13"/>
      <x:c r="D78" s="76" t="str">
        <x:f>IF(C78="","",XLOOKUP(C78,'Lists &amp; COA'!$I$47:$I$145,'Lists &amp; COA'!$J$47:$J$145,"Employee not found"))</x:f>
      </x:c>
      <x:c r="E78" s="77"/>
      <x:c r="F78" s="77"/>
      <x:c r="G78" s="77"/>
      <x:c r="H78" s="78" t="str">
        <x:f>IF(E78="","",N(E78)-N(F78)-N(G78))</x:f>
      </x:c>
      <x:c r="I78" s="77"/>
      <x:c r="J78" s="77"/>
      <x:c r="K78" s="78" t="str">
        <x:f>IF(E78="","",N(E78)+N(I78)+N(J78))</x:f>
      </x:c>
      <x:c r="L78" s="14"/>
      <x:c r="M78" s="13"/>
      <x:c r="N78" s="13"/>
      <x:c r="O78" s="13"/>
      <x:c r="P78" s="13"/>
    </x:row>
    <x:row r="79">
      <x:c r="A79" s="14"/>
      <x:c r="B79" s="14"/>
      <x:c r="C79" s="13"/>
      <x:c r="D79" s="76" t="str">
        <x:f>IF(C79="","",XLOOKUP(C79,'Lists &amp; COA'!$I$47:$I$145,'Lists &amp; COA'!$J$47:$J$145,"Employee not found"))</x:f>
      </x:c>
      <x:c r="E79" s="77"/>
      <x:c r="F79" s="77"/>
      <x:c r="G79" s="77"/>
      <x:c r="H79" s="78" t="str">
        <x:f>IF(E79="","",N(E79)-N(F79)-N(G79))</x:f>
      </x:c>
      <x:c r="I79" s="77"/>
      <x:c r="J79" s="77"/>
      <x:c r="K79" s="78" t="str">
        <x:f>IF(E79="","",N(E79)+N(I79)+N(J79))</x:f>
      </x:c>
      <x:c r="L79" s="14"/>
      <x:c r="M79" s="13"/>
      <x:c r="N79" s="13"/>
      <x:c r="O79" s="13"/>
      <x:c r="P79" s="13"/>
    </x:row>
    <x:row r="80">
      <x:c r="A80" s="14"/>
      <x:c r="B80" s="14"/>
      <x:c r="C80" s="13"/>
      <x:c r="D80" s="76" t="str">
        <x:f>IF(C80="","",XLOOKUP(C80,'Lists &amp; COA'!$I$47:$I$145,'Lists &amp; COA'!$J$47:$J$145,"Employee not found"))</x:f>
      </x:c>
      <x:c r="E80" s="77"/>
      <x:c r="F80" s="77"/>
      <x:c r="G80" s="77"/>
      <x:c r="H80" s="78" t="str">
        <x:f>IF(E80="","",N(E80)-N(F80)-N(G80))</x:f>
      </x:c>
      <x:c r="I80" s="77"/>
      <x:c r="J80" s="77"/>
      <x:c r="K80" s="78" t="str">
        <x:f>IF(E80="","",N(E80)+N(I80)+N(J80))</x:f>
      </x:c>
      <x:c r="L80" s="14"/>
      <x:c r="M80" s="13"/>
      <x:c r="N80" s="13"/>
      <x:c r="O80" s="13"/>
      <x:c r="P80" s="13"/>
    </x:row>
    <x:row r="81">
      <x:c r="A81" s="14"/>
      <x:c r="B81" s="14"/>
      <x:c r="C81" s="13"/>
      <x:c r="D81" s="76" t="str">
        <x:f>IF(C81="","",XLOOKUP(C81,'Lists &amp; COA'!$I$47:$I$145,'Lists &amp; COA'!$J$47:$J$145,"Employee not found"))</x:f>
      </x:c>
      <x:c r="E81" s="77"/>
      <x:c r="F81" s="77"/>
      <x:c r="G81" s="77"/>
      <x:c r="H81" s="78" t="str">
        <x:f>IF(E81="","",N(E81)-N(F81)-N(G81))</x:f>
      </x:c>
      <x:c r="I81" s="77"/>
      <x:c r="J81" s="77"/>
      <x:c r="K81" s="78" t="str">
        <x:f>IF(E81="","",N(E81)+N(I81)+N(J81))</x:f>
      </x:c>
      <x:c r="L81" s="14"/>
      <x:c r="M81" s="13"/>
      <x:c r="N81" s="13"/>
      <x:c r="O81" s="13"/>
      <x:c r="P81" s="13"/>
    </x:row>
    <x:row r="82">
      <x:c r="A82" s="14"/>
      <x:c r="B82" s="14"/>
      <x:c r="C82" s="13"/>
      <x:c r="D82" s="76" t="str">
        <x:f>IF(C82="","",XLOOKUP(C82,'Lists &amp; COA'!$I$47:$I$145,'Lists &amp; COA'!$J$47:$J$145,"Employee not found"))</x:f>
      </x:c>
      <x:c r="E82" s="77"/>
      <x:c r="F82" s="77"/>
      <x:c r="G82" s="77"/>
      <x:c r="H82" s="78" t="str">
        <x:f>IF(E82="","",N(E82)-N(F82)-N(G82))</x:f>
      </x:c>
      <x:c r="I82" s="77"/>
      <x:c r="J82" s="77"/>
      <x:c r="K82" s="78" t="str">
        <x:f>IF(E82="","",N(E82)+N(I82)+N(J82))</x:f>
      </x:c>
      <x:c r="L82" s="14"/>
      <x:c r="M82" s="13"/>
      <x:c r="N82" s="13"/>
      <x:c r="O82" s="13"/>
      <x:c r="P82" s="13"/>
    </x:row>
    <x:row r="83">
      <x:c r="A83" s="14"/>
      <x:c r="B83" s="14"/>
      <x:c r="C83" s="13"/>
      <x:c r="D83" s="76" t="str">
        <x:f>IF(C83="","",XLOOKUP(C83,'Lists &amp; COA'!$I$47:$I$145,'Lists &amp; COA'!$J$47:$J$145,"Employee not found"))</x:f>
      </x:c>
      <x:c r="E83" s="77"/>
      <x:c r="F83" s="77"/>
      <x:c r="G83" s="77"/>
      <x:c r="H83" s="78" t="str">
        <x:f>IF(E83="","",N(E83)-N(F83)-N(G83))</x:f>
      </x:c>
      <x:c r="I83" s="77"/>
      <x:c r="J83" s="77"/>
      <x:c r="K83" s="78" t="str">
        <x:f>IF(E83="","",N(E83)+N(I83)+N(J83))</x:f>
      </x:c>
      <x:c r="L83" s="14"/>
      <x:c r="M83" s="13"/>
      <x:c r="N83" s="13"/>
      <x:c r="O83" s="13"/>
      <x:c r="P83" s="13"/>
    </x:row>
    <x:row r="84">
      <x:c r="A84" s="14"/>
      <x:c r="B84" s="14"/>
      <x:c r="C84" s="13"/>
      <x:c r="D84" s="76" t="str">
        <x:f>IF(C84="","",XLOOKUP(C84,'Lists &amp; COA'!$I$47:$I$145,'Lists &amp; COA'!$J$47:$J$145,"Employee not found"))</x:f>
      </x:c>
      <x:c r="E84" s="77"/>
      <x:c r="F84" s="77"/>
      <x:c r="G84" s="77"/>
      <x:c r="H84" s="78" t="str">
        <x:f>IF(E84="","",N(E84)-N(F84)-N(G84))</x:f>
      </x:c>
      <x:c r="I84" s="77"/>
      <x:c r="J84" s="77"/>
      <x:c r="K84" s="78" t="str">
        <x:f>IF(E84="","",N(E84)+N(I84)+N(J84))</x:f>
      </x:c>
      <x:c r="L84" s="14"/>
      <x:c r="M84" s="13"/>
      <x:c r="N84" s="13"/>
      <x:c r="O84" s="13"/>
      <x:c r="P84" s="13"/>
    </x:row>
    <x:row r="85">
      <x:c r="A85" s="14"/>
      <x:c r="B85" s="14"/>
      <x:c r="C85" s="13"/>
      <x:c r="D85" s="76" t="str">
        <x:f>IF(C85="","",XLOOKUP(C85,'Lists &amp; COA'!$I$47:$I$145,'Lists &amp; COA'!$J$47:$J$145,"Employee not found"))</x:f>
      </x:c>
      <x:c r="E85" s="77"/>
      <x:c r="F85" s="77"/>
      <x:c r="G85" s="77"/>
      <x:c r="H85" s="78" t="str">
        <x:f>IF(E85="","",N(E85)-N(F85)-N(G85))</x:f>
      </x:c>
      <x:c r="I85" s="77"/>
      <x:c r="J85" s="77"/>
      <x:c r="K85" s="78" t="str">
        <x:f>IF(E85="","",N(E85)+N(I85)+N(J85))</x:f>
      </x:c>
      <x:c r="L85" s="14"/>
      <x:c r="M85" s="13"/>
      <x:c r="N85" s="13"/>
      <x:c r="O85" s="13"/>
      <x:c r="P85" s="13"/>
    </x:row>
    <x:row r="86">
      <x:c r="A86" s="14"/>
      <x:c r="B86" s="14"/>
      <x:c r="C86" s="13"/>
      <x:c r="D86" s="76" t="str">
        <x:f>IF(C86="","",XLOOKUP(C86,'Lists &amp; COA'!$I$47:$I$145,'Lists &amp; COA'!$J$47:$J$145,"Employee not found"))</x:f>
      </x:c>
      <x:c r="E86" s="77"/>
      <x:c r="F86" s="77"/>
      <x:c r="G86" s="77"/>
      <x:c r="H86" s="78" t="str">
        <x:f>IF(E86="","",N(E86)-N(F86)-N(G86))</x:f>
      </x:c>
      <x:c r="I86" s="77"/>
      <x:c r="J86" s="77"/>
      <x:c r="K86" s="78" t="str">
        <x:f>IF(E86="","",N(E86)+N(I86)+N(J86))</x:f>
      </x:c>
      <x:c r="L86" s="14"/>
      <x:c r="M86" s="13"/>
      <x:c r="N86" s="13"/>
      <x:c r="O86" s="13"/>
      <x:c r="P86" s="13"/>
    </x:row>
    <x:row r="87">
      <x:c r="A87" s="14"/>
      <x:c r="B87" s="14"/>
      <x:c r="C87" s="13"/>
      <x:c r="D87" s="76" t="str">
        <x:f>IF(C87="","",XLOOKUP(C87,'Lists &amp; COA'!$I$47:$I$145,'Lists &amp; COA'!$J$47:$J$145,"Employee not found"))</x:f>
      </x:c>
      <x:c r="E87" s="77"/>
      <x:c r="F87" s="77"/>
      <x:c r="G87" s="77"/>
      <x:c r="H87" s="78" t="str">
        <x:f>IF(E87="","",N(E87)-N(F87)-N(G87))</x:f>
      </x:c>
      <x:c r="I87" s="77"/>
      <x:c r="J87" s="77"/>
      <x:c r="K87" s="78" t="str">
        <x:f>IF(E87="","",N(E87)+N(I87)+N(J87))</x:f>
      </x:c>
      <x:c r="L87" s="14"/>
      <x:c r="M87" s="13"/>
      <x:c r="N87" s="13"/>
      <x:c r="O87" s="13"/>
      <x:c r="P87" s="13"/>
    </x:row>
    <x:row r="88">
      <x:c r="A88" s="14"/>
      <x:c r="B88" s="14"/>
      <x:c r="C88" s="13"/>
      <x:c r="D88" s="76" t="str">
        <x:f>IF(C88="","",XLOOKUP(C88,'Lists &amp; COA'!$I$47:$I$145,'Lists &amp; COA'!$J$47:$J$145,"Employee not found"))</x:f>
      </x:c>
      <x:c r="E88" s="77"/>
      <x:c r="F88" s="77"/>
      <x:c r="G88" s="77"/>
      <x:c r="H88" s="78" t="str">
        <x:f>IF(E88="","",N(E88)-N(F88)-N(G88))</x:f>
      </x:c>
      <x:c r="I88" s="77"/>
      <x:c r="J88" s="77"/>
      <x:c r="K88" s="78" t="str">
        <x:f>IF(E88="","",N(E88)+N(I88)+N(J88))</x:f>
      </x:c>
      <x:c r="L88" s="14"/>
      <x:c r="M88" s="13"/>
      <x:c r="N88" s="13"/>
      <x:c r="O88" s="13"/>
      <x:c r="P88" s="13"/>
    </x:row>
    <x:row r="89">
      <x:c r="A89" s="14"/>
      <x:c r="B89" s="14"/>
      <x:c r="C89" s="13"/>
      <x:c r="D89" s="76" t="str">
        <x:f>IF(C89="","",XLOOKUP(C89,'Lists &amp; COA'!$I$47:$I$145,'Lists &amp; COA'!$J$47:$J$145,"Employee not found"))</x:f>
      </x:c>
      <x:c r="E89" s="77"/>
      <x:c r="F89" s="77"/>
      <x:c r="G89" s="77"/>
      <x:c r="H89" s="78" t="str">
        <x:f>IF(E89="","",N(E89)-N(F89)-N(G89))</x:f>
      </x:c>
      <x:c r="I89" s="77"/>
      <x:c r="J89" s="77"/>
      <x:c r="K89" s="78" t="str">
        <x:f>IF(E89="","",N(E89)+N(I89)+N(J89))</x:f>
      </x:c>
      <x:c r="L89" s="14"/>
      <x:c r="M89" s="13"/>
      <x:c r="N89" s="13"/>
      <x:c r="O89" s="13"/>
      <x:c r="P89" s="13"/>
    </x:row>
    <x:row r="90">
      <x:c r="A90" s="14"/>
      <x:c r="B90" s="14"/>
      <x:c r="C90" s="13"/>
      <x:c r="D90" s="76" t="str">
        <x:f>IF(C90="","",XLOOKUP(C90,'Lists &amp; COA'!$I$47:$I$145,'Lists &amp; COA'!$J$47:$J$145,"Employee not found"))</x:f>
      </x:c>
      <x:c r="E90" s="77"/>
      <x:c r="F90" s="77"/>
      <x:c r="G90" s="77"/>
      <x:c r="H90" s="78" t="str">
        <x:f>IF(E90="","",N(E90)-N(F90)-N(G90))</x:f>
      </x:c>
      <x:c r="I90" s="77"/>
      <x:c r="J90" s="77"/>
      <x:c r="K90" s="78" t="str">
        <x:f>IF(E90="","",N(E90)+N(I90)+N(J90))</x:f>
      </x:c>
      <x:c r="L90" s="14"/>
      <x:c r="M90" s="13"/>
      <x:c r="N90" s="13"/>
      <x:c r="O90" s="13"/>
      <x:c r="P90" s="13"/>
    </x:row>
    <x:row r="91">
      <x:c r="A91" s="14"/>
      <x:c r="B91" s="14"/>
      <x:c r="C91" s="13"/>
      <x:c r="D91" s="76" t="str">
        <x:f>IF(C91="","",XLOOKUP(C91,'Lists &amp; COA'!$I$47:$I$145,'Lists &amp; COA'!$J$47:$J$145,"Employee not found"))</x:f>
      </x:c>
      <x:c r="E91" s="77"/>
      <x:c r="F91" s="77"/>
      <x:c r="G91" s="77"/>
      <x:c r="H91" s="78" t="str">
        <x:f>IF(E91="","",N(E91)-N(F91)-N(G91))</x:f>
      </x:c>
      <x:c r="I91" s="77"/>
      <x:c r="J91" s="77"/>
      <x:c r="K91" s="78" t="str">
        <x:f>IF(E91="","",N(E91)+N(I91)+N(J91))</x:f>
      </x:c>
      <x:c r="L91" s="14"/>
      <x:c r="M91" s="13"/>
      <x:c r="N91" s="13"/>
      <x:c r="O91" s="13"/>
      <x:c r="P91" s="13"/>
    </x:row>
    <x:row r="92">
      <x:c r="A92" s="14"/>
      <x:c r="B92" s="14"/>
      <x:c r="C92" s="13"/>
      <x:c r="D92" s="76" t="str">
        <x:f>IF(C92="","",XLOOKUP(C92,'Lists &amp; COA'!$I$47:$I$145,'Lists &amp; COA'!$J$47:$J$145,"Employee not found"))</x:f>
      </x:c>
      <x:c r="E92" s="77"/>
      <x:c r="F92" s="77"/>
      <x:c r="G92" s="77"/>
      <x:c r="H92" s="78" t="str">
        <x:f>IF(E92="","",N(E92)-N(F92)-N(G92))</x:f>
      </x:c>
      <x:c r="I92" s="77"/>
      <x:c r="J92" s="77"/>
      <x:c r="K92" s="78" t="str">
        <x:f>IF(E92="","",N(E92)+N(I92)+N(J92))</x:f>
      </x:c>
      <x:c r="L92" s="14"/>
      <x:c r="M92" s="13"/>
      <x:c r="N92" s="13"/>
      <x:c r="O92" s="13"/>
      <x:c r="P92" s="13"/>
    </x:row>
    <x:row r="93">
      <x:c r="A93" s="14"/>
      <x:c r="B93" s="14"/>
      <x:c r="C93" s="13"/>
      <x:c r="D93" s="76" t="str">
        <x:f>IF(C93="","",XLOOKUP(C93,'Lists &amp; COA'!$I$47:$I$145,'Lists &amp; COA'!$J$47:$J$145,"Employee not found"))</x:f>
      </x:c>
      <x:c r="E93" s="77"/>
      <x:c r="F93" s="77"/>
      <x:c r="G93" s="77"/>
      <x:c r="H93" s="78" t="str">
        <x:f>IF(E93="","",N(E93)-N(F93)-N(G93))</x:f>
      </x:c>
      <x:c r="I93" s="77"/>
      <x:c r="J93" s="77"/>
      <x:c r="K93" s="78" t="str">
        <x:f>IF(E93="","",N(E93)+N(I93)+N(J93))</x:f>
      </x:c>
      <x:c r="L93" s="14"/>
      <x:c r="M93" s="13"/>
      <x:c r="N93" s="13"/>
      <x:c r="O93" s="13"/>
      <x:c r="P93" s="13"/>
    </x:row>
    <x:row r="94">
      <x:c r="A94" s="14"/>
      <x:c r="B94" s="14"/>
      <x:c r="C94" s="13"/>
      <x:c r="D94" s="76" t="str">
        <x:f>IF(C94="","",XLOOKUP(C94,'Lists &amp; COA'!$I$47:$I$145,'Lists &amp; COA'!$J$47:$J$145,"Employee not found"))</x:f>
      </x:c>
      <x:c r="E94" s="77"/>
      <x:c r="F94" s="77"/>
      <x:c r="G94" s="77"/>
      <x:c r="H94" s="78" t="str">
        <x:f>IF(E94="","",N(E94)-N(F94)-N(G94))</x:f>
      </x:c>
      <x:c r="I94" s="77"/>
      <x:c r="J94" s="77"/>
      <x:c r="K94" s="78" t="str">
        <x:f>IF(E94="","",N(E94)+N(I94)+N(J94))</x:f>
      </x:c>
      <x:c r="L94" s="14"/>
      <x:c r="M94" s="13"/>
      <x:c r="N94" s="13"/>
      <x:c r="O94" s="13"/>
      <x:c r="P94" s="13"/>
    </x:row>
    <x:row r="95">
      <x:c r="A95" s="14"/>
      <x:c r="B95" s="14"/>
      <x:c r="C95" s="13"/>
      <x:c r="D95" s="76" t="str">
        <x:f>IF(C95="","",XLOOKUP(C95,'Lists &amp; COA'!$I$47:$I$145,'Lists &amp; COA'!$J$47:$J$145,"Employee not found"))</x:f>
      </x:c>
      <x:c r="E95" s="77"/>
      <x:c r="F95" s="77"/>
      <x:c r="G95" s="77"/>
      <x:c r="H95" s="78" t="str">
        <x:f>IF(E95="","",N(E95)-N(F95)-N(G95))</x:f>
      </x:c>
      <x:c r="I95" s="77"/>
      <x:c r="J95" s="77"/>
      <x:c r="K95" s="78" t="str">
        <x:f>IF(E95="","",N(E95)+N(I95)+N(J95))</x:f>
      </x:c>
      <x:c r="L95" s="14"/>
      <x:c r="M95" s="13"/>
      <x:c r="N95" s="13"/>
      <x:c r="O95" s="13"/>
      <x:c r="P95" s="13"/>
    </x:row>
    <x:row r="96">
      <x:c r="A96" s="14"/>
      <x:c r="B96" s="14"/>
      <x:c r="C96" s="13"/>
      <x:c r="D96" s="76" t="str">
        <x:f>IF(C96="","",XLOOKUP(C96,'Lists &amp; COA'!$I$47:$I$145,'Lists &amp; COA'!$J$47:$J$145,"Employee not found"))</x:f>
      </x:c>
      <x:c r="E96" s="77"/>
      <x:c r="F96" s="77"/>
      <x:c r="G96" s="77"/>
      <x:c r="H96" s="78" t="str">
        <x:f>IF(E96="","",N(E96)-N(F96)-N(G96))</x:f>
      </x:c>
      <x:c r="I96" s="77"/>
      <x:c r="J96" s="77"/>
      <x:c r="K96" s="78" t="str">
        <x:f>IF(E96="","",N(E96)+N(I96)+N(J96))</x:f>
      </x:c>
      <x:c r="L96" s="14"/>
      <x:c r="M96" s="13"/>
      <x:c r="N96" s="13"/>
      <x:c r="O96" s="13"/>
      <x:c r="P96" s="13"/>
    </x:row>
    <x:row r="97">
      <x:c r="A97" s="14"/>
      <x:c r="B97" s="14"/>
      <x:c r="C97" s="13"/>
      <x:c r="D97" s="76" t="str">
        <x:f>IF(C97="","",XLOOKUP(C97,'Lists &amp; COA'!$I$47:$I$145,'Lists &amp; COA'!$J$47:$J$145,"Employee not found"))</x:f>
      </x:c>
      <x:c r="E97" s="77"/>
      <x:c r="F97" s="77"/>
      <x:c r="G97" s="77"/>
      <x:c r="H97" s="78" t="str">
        <x:f>IF(E97="","",N(E97)-N(F97)-N(G97))</x:f>
      </x:c>
      <x:c r="I97" s="77"/>
      <x:c r="J97" s="77"/>
      <x:c r="K97" s="78" t="str">
        <x:f>IF(E97="","",N(E97)+N(I97)+N(J97))</x:f>
      </x:c>
      <x:c r="L97" s="14"/>
      <x:c r="M97" s="13"/>
      <x:c r="N97" s="13"/>
      <x:c r="O97" s="13"/>
      <x:c r="P97" s="13"/>
    </x:row>
    <x:row r="98">
      <x:c r="A98" s="14"/>
      <x:c r="B98" s="14"/>
      <x:c r="C98" s="13"/>
      <x:c r="D98" s="76" t="str">
        <x:f>IF(C98="","",XLOOKUP(C98,'Lists &amp; COA'!$I$47:$I$145,'Lists &amp; COA'!$J$47:$J$145,"Employee not found"))</x:f>
      </x:c>
      <x:c r="E98" s="77"/>
      <x:c r="F98" s="77"/>
      <x:c r="G98" s="77"/>
      <x:c r="H98" s="78" t="str">
        <x:f>IF(E98="","",N(E98)-N(F98)-N(G98))</x:f>
      </x:c>
      <x:c r="I98" s="77"/>
      <x:c r="J98" s="77"/>
      <x:c r="K98" s="78" t="str">
        <x:f>IF(E98="","",N(E98)+N(I98)+N(J98))</x:f>
      </x:c>
      <x:c r="L98" s="14"/>
      <x:c r="M98" s="13"/>
      <x:c r="N98" s="13"/>
      <x:c r="O98" s="13"/>
      <x:c r="P98" s="13"/>
    </x:row>
    <x:row r="99">
      <x:c r="A99" s="14"/>
      <x:c r="B99" s="14"/>
      <x:c r="C99" s="13"/>
      <x:c r="D99" s="76" t="str">
        <x:f>IF(C99="","",XLOOKUP(C99,'Lists &amp; COA'!$I$47:$I$145,'Lists &amp; COA'!$J$47:$J$145,"Employee not found"))</x:f>
      </x:c>
      <x:c r="E99" s="77"/>
      <x:c r="F99" s="77"/>
      <x:c r="G99" s="77"/>
      <x:c r="H99" s="78" t="str">
        <x:f>IF(E99="","",N(E99)-N(F99)-N(G99))</x:f>
      </x:c>
      <x:c r="I99" s="77"/>
      <x:c r="J99" s="77"/>
      <x:c r="K99" s="78" t="str">
        <x:f>IF(E99="","",N(E99)+N(I99)+N(J99))</x:f>
      </x:c>
      <x:c r="L99" s="14"/>
      <x:c r="M99" s="13"/>
      <x:c r="N99" s="13"/>
      <x:c r="O99" s="13"/>
      <x:c r="P99" s="13"/>
    </x:row>
    <x:row r="100">
      <x:c r="A100" s="14"/>
      <x:c r="B100" s="14"/>
      <x:c r="C100" s="13"/>
      <x:c r="D100" s="76" t="str">
        <x:f>IF(C100="","",XLOOKUP(C100,'Lists &amp; COA'!$I$47:$I$145,'Lists &amp; COA'!$J$47:$J$145,"Employee not found"))</x:f>
      </x:c>
      <x:c r="E100" s="77"/>
      <x:c r="F100" s="77"/>
      <x:c r="G100" s="77"/>
      <x:c r="H100" s="78" t="str">
        <x:f>IF(E100="","",N(E100)-N(F100)-N(G100))</x:f>
      </x:c>
      <x:c r="I100" s="77"/>
      <x:c r="J100" s="77"/>
      <x:c r="K100" s="78" t="str">
        <x:f>IF(E100="","",N(E100)+N(I100)+N(J100))</x:f>
      </x:c>
      <x:c r="L100" s="14"/>
      <x:c r="M100" s="13"/>
      <x:c r="N100" s="13"/>
      <x:c r="O100" s="13"/>
      <x:c r="P100" s="13"/>
    </x:row>
    <x:row r="101">
      <x:c r="A101" s="14"/>
      <x:c r="B101" s="14"/>
      <x:c r="C101" s="13"/>
      <x:c r="D101" s="76" t="str">
        <x:f>IF(C101="","",XLOOKUP(C101,'Lists &amp; COA'!$I$47:$I$145,'Lists &amp; COA'!$J$47:$J$145,"Employee not found"))</x:f>
      </x:c>
      <x:c r="E101" s="77"/>
      <x:c r="F101" s="77"/>
      <x:c r="G101" s="77"/>
      <x:c r="H101" s="78" t="str">
        <x:f>IF(E101="","",N(E101)-N(F101)-N(G101))</x:f>
      </x:c>
      <x:c r="I101" s="77"/>
      <x:c r="J101" s="77"/>
      <x:c r="K101" s="78" t="str">
        <x:f>IF(E101="","",N(E101)+N(I101)+N(J101))</x:f>
      </x:c>
      <x:c r="L101" s="14"/>
      <x:c r="M101" s="13"/>
      <x:c r="N101" s="13"/>
      <x:c r="O101" s="13"/>
      <x:c r="P101" s="13"/>
    </x:row>
    <x:row r="102">
      <x:c r="A102" s="14"/>
      <x:c r="B102" s="14"/>
      <x:c r="C102" s="13"/>
      <x:c r="D102" s="76" t="str">
        <x:f>IF(C102="","",XLOOKUP(C102,'Lists &amp; COA'!$I$47:$I$145,'Lists &amp; COA'!$J$47:$J$145,"Employee not found"))</x:f>
      </x:c>
      <x:c r="E102" s="77"/>
      <x:c r="F102" s="77"/>
      <x:c r="G102" s="77"/>
      <x:c r="H102" s="78" t="str">
        <x:f>IF(E102="","",N(E102)-N(F102)-N(G102))</x:f>
      </x:c>
      <x:c r="I102" s="77"/>
      <x:c r="J102" s="77"/>
      <x:c r="K102" s="78" t="str">
        <x:f>IF(E102="","",N(E102)+N(I102)+N(J102))</x:f>
      </x:c>
      <x:c r="L102" s="14"/>
      <x:c r="M102" s="13"/>
      <x:c r="N102" s="13"/>
      <x:c r="O102" s="13"/>
      <x:c r="P102" s="13"/>
    </x:row>
    <x:row r="103">
      <x:c r="A103" s="14"/>
      <x:c r="B103" s="14"/>
      <x:c r="C103" s="13"/>
      <x:c r="D103" s="76" t="str">
        <x:f>IF(C103="","",XLOOKUP(C103,'Lists &amp; COA'!$I$47:$I$145,'Lists &amp; COA'!$J$47:$J$145,"Employee not found"))</x:f>
      </x:c>
      <x:c r="E103" s="77"/>
      <x:c r="F103" s="77"/>
      <x:c r="G103" s="77"/>
      <x:c r="H103" s="78" t="str">
        <x:f>IF(E103="","",N(E103)-N(F103)-N(G103))</x:f>
      </x:c>
      <x:c r="I103" s="77"/>
      <x:c r="J103" s="77"/>
      <x:c r="K103" s="78" t="str">
        <x:f>IF(E103="","",N(E103)+N(I103)+N(J103))</x:f>
      </x:c>
      <x:c r="L103" s="14"/>
      <x:c r="M103" s="13"/>
      <x:c r="N103" s="13"/>
      <x:c r="O103" s="13"/>
      <x:c r="P103" s="13"/>
    </x:row>
    <x:row r="104">
      <x:c r="A104" s="14"/>
      <x:c r="B104" s="14"/>
      <x:c r="C104" s="13"/>
      <x:c r="D104" s="76" t="str">
        <x:f>IF(C104="","",XLOOKUP(C104,'Lists &amp; COA'!$I$47:$I$145,'Lists &amp; COA'!$J$47:$J$145,"Employee not found"))</x:f>
      </x:c>
      <x:c r="E104" s="77"/>
      <x:c r="F104" s="77"/>
      <x:c r="G104" s="77"/>
      <x:c r="H104" s="78" t="str">
        <x:f>IF(E104="","",N(E104)-N(F104)-N(G104))</x:f>
      </x:c>
      <x:c r="I104" s="77"/>
      <x:c r="J104" s="77"/>
      <x:c r="K104" s="78" t="str">
        <x:f>IF(E104="","",N(E104)+N(I104)+N(J104))</x:f>
      </x:c>
      <x:c r="L104" s="14"/>
      <x:c r="M104" s="13"/>
      <x:c r="N104" s="13"/>
      <x:c r="O104" s="13"/>
      <x:c r="P104" s="13"/>
    </x:row>
    <x:row r="105">
      <x:c r="A105" s="14"/>
      <x:c r="B105" s="14"/>
      <x:c r="C105" s="13"/>
      <x:c r="D105" s="76" t="str">
        <x:f>IF(C105="","",XLOOKUP(C105,'Lists &amp; COA'!$I$47:$I$145,'Lists &amp; COA'!$J$47:$J$145,"Employee not found"))</x:f>
      </x:c>
      <x:c r="E105" s="77"/>
      <x:c r="F105" s="77"/>
      <x:c r="G105" s="77"/>
      <x:c r="H105" s="78" t="str">
        <x:f>IF(E105="","",N(E105)-N(F105)-N(G105))</x:f>
      </x:c>
      <x:c r="I105" s="77"/>
      <x:c r="J105" s="77"/>
      <x:c r="K105" s="78" t="str">
        <x:f>IF(E105="","",N(E105)+N(I105)+N(J105))</x:f>
      </x:c>
      <x:c r="L105" s="14"/>
      <x:c r="M105" s="13"/>
      <x:c r="N105" s="13"/>
      <x:c r="O105" s="13"/>
      <x:c r="P105" s="13"/>
    </x:row>
    <x:row r="106">
      <x:c r="A106" s="14"/>
      <x:c r="B106" s="14"/>
      <x:c r="C106" s="13"/>
      <x:c r="D106" s="76" t="str">
        <x:f>IF(C106="","",XLOOKUP(C106,'Lists &amp; COA'!$I$47:$I$145,'Lists &amp; COA'!$J$47:$J$145,"Employee not found"))</x:f>
      </x:c>
      <x:c r="E106" s="77"/>
      <x:c r="F106" s="77"/>
      <x:c r="G106" s="77"/>
      <x:c r="H106" s="78" t="str">
        <x:f>IF(E106="","",N(E106)-N(F106)-N(G106))</x:f>
      </x:c>
      <x:c r="I106" s="77"/>
      <x:c r="J106" s="77"/>
      <x:c r="K106" s="78" t="str">
        <x:f>IF(E106="","",N(E106)+N(I106)+N(J106))</x:f>
      </x:c>
      <x:c r="L106" s="14"/>
      <x:c r="M106" s="13"/>
      <x:c r="N106" s="13"/>
      <x:c r="O106" s="13"/>
      <x:c r="P106" s="13"/>
    </x:row>
    <x:row r="107">
      <x:c r="A107" s="14"/>
      <x:c r="B107" s="14"/>
      <x:c r="C107" s="13"/>
      <x:c r="D107" s="76" t="str">
        <x:f>IF(C107="","",XLOOKUP(C107,'Lists &amp; COA'!$I$47:$I$145,'Lists &amp; COA'!$J$47:$J$145,"Employee not found"))</x:f>
      </x:c>
      <x:c r="E107" s="77"/>
      <x:c r="F107" s="77"/>
      <x:c r="G107" s="77"/>
      <x:c r="H107" s="78" t="str">
        <x:f>IF(E107="","",N(E107)-N(F107)-N(G107))</x:f>
      </x:c>
      <x:c r="I107" s="77"/>
      <x:c r="J107" s="77"/>
      <x:c r="K107" s="78" t="str">
        <x:f>IF(E107="","",N(E107)+N(I107)+N(J107))</x:f>
      </x:c>
      <x:c r="L107" s="14"/>
      <x:c r="M107" s="13"/>
      <x:c r="N107" s="13"/>
      <x:c r="O107" s="13"/>
      <x:c r="P107" s="13"/>
    </x:row>
    <x:row r="108">
      <x:c r="A108" s="14"/>
      <x:c r="B108" s="14"/>
      <x:c r="C108" s="13"/>
      <x:c r="D108" s="76" t="str">
        <x:f>IF(C108="","",XLOOKUP(C108,'Lists &amp; COA'!$I$47:$I$145,'Lists &amp; COA'!$J$47:$J$145,"Employee not found"))</x:f>
      </x:c>
      <x:c r="E108" s="77"/>
      <x:c r="F108" s="77"/>
      <x:c r="G108" s="77"/>
      <x:c r="H108" s="78" t="str">
        <x:f>IF(E108="","",N(E108)-N(F108)-N(G108))</x:f>
      </x:c>
      <x:c r="I108" s="77"/>
      <x:c r="J108" s="77"/>
      <x:c r="K108" s="78" t="str">
        <x:f>IF(E108="","",N(E108)+N(I108)+N(J108))</x:f>
      </x:c>
      <x:c r="L108" s="14"/>
      <x:c r="M108" s="13"/>
      <x:c r="N108" s="13"/>
      <x:c r="O108" s="13"/>
      <x:c r="P108" s="13"/>
    </x:row>
    <x:row r="109">
      <x:c r="A109" s="14"/>
      <x:c r="B109" s="14"/>
      <x:c r="C109" s="13"/>
      <x:c r="D109" s="76" t="str">
        <x:f>IF(C109="","",XLOOKUP(C109,'Lists &amp; COA'!$I$47:$I$145,'Lists &amp; COA'!$J$47:$J$145,"Employee not found"))</x:f>
      </x:c>
      <x:c r="E109" s="77"/>
      <x:c r="F109" s="77"/>
      <x:c r="G109" s="77"/>
      <x:c r="H109" s="78" t="str">
        <x:f>IF(E109="","",N(E109)-N(F109)-N(G109))</x:f>
      </x:c>
      <x:c r="I109" s="77"/>
      <x:c r="J109" s="77"/>
      <x:c r="K109" s="78" t="str">
        <x:f>IF(E109="","",N(E109)+N(I109)+N(J109))</x:f>
      </x:c>
      <x:c r="L109" s="14"/>
      <x:c r="M109" s="13"/>
      <x:c r="N109" s="13"/>
      <x:c r="O109" s="13"/>
      <x:c r="P109" s="13"/>
    </x:row>
    <x:row r="110">
      <x:c r="A110" s="14"/>
      <x:c r="B110" s="14"/>
      <x:c r="C110" s="13"/>
      <x:c r="D110" s="76" t="str">
        <x:f>IF(C110="","",XLOOKUP(C110,'Lists &amp; COA'!$I$47:$I$145,'Lists &amp; COA'!$J$47:$J$145,"Employee not found"))</x:f>
      </x:c>
      <x:c r="E110" s="77"/>
      <x:c r="F110" s="77"/>
      <x:c r="G110" s="77"/>
      <x:c r="H110" s="78" t="str">
        <x:f>IF(E110="","",N(E110)-N(F110)-N(G110))</x:f>
      </x:c>
      <x:c r="I110" s="77"/>
      <x:c r="J110" s="77"/>
      <x:c r="K110" s="78" t="str">
        <x:f>IF(E110="","",N(E110)+N(I110)+N(J110))</x:f>
      </x:c>
      <x:c r="L110" s="14"/>
      <x:c r="M110" s="13"/>
      <x:c r="N110" s="13"/>
      <x:c r="O110" s="13"/>
      <x:c r="P110" s="13"/>
    </x:row>
    <x:row r="111">
      <x:c r="A111" s="14"/>
      <x:c r="B111" s="14"/>
      <x:c r="C111" s="13"/>
      <x:c r="D111" s="76" t="str">
        <x:f>IF(C111="","",XLOOKUP(C111,'Lists &amp; COA'!$I$47:$I$145,'Lists &amp; COA'!$J$47:$J$145,"Employee not found"))</x:f>
      </x:c>
      <x:c r="E111" s="77"/>
      <x:c r="F111" s="77"/>
      <x:c r="G111" s="77"/>
      <x:c r="H111" s="78" t="str">
        <x:f>IF(E111="","",N(E111)-N(F111)-N(G111))</x:f>
      </x:c>
      <x:c r="I111" s="77"/>
      <x:c r="J111" s="77"/>
      <x:c r="K111" s="78" t="str">
        <x:f>IF(E111="","",N(E111)+N(I111)+N(J111))</x:f>
      </x:c>
      <x:c r="L111" s="14"/>
      <x:c r="M111" s="13"/>
      <x:c r="N111" s="13"/>
      <x:c r="O111" s="13"/>
      <x:c r="P111" s="13"/>
    </x:row>
    <x:row r="112">
      <x:c r="A112" s="14"/>
      <x:c r="B112" s="14"/>
      <x:c r="C112" s="13"/>
      <x:c r="D112" s="76" t="str">
        <x:f>IF(C112="","",XLOOKUP(C112,'Lists &amp; COA'!$I$47:$I$145,'Lists &amp; COA'!$J$47:$J$145,"Employee not found"))</x:f>
      </x:c>
      <x:c r="E112" s="77"/>
      <x:c r="F112" s="77"/>
      <x:c r="G112" s="77"/>
      <x:c r="H112" s="78" t="str">
        <x:f>IF(E112="","",N(E112)-N(F112)-N(G112))</x:f>
      </x:c>
      <x:c r="I112" s="77"/>
      <x:c r="J112" s="77"/>
      <x:c r="K112" s="78" t="str">
        <x:f>IF(E112="","",N(E112)+N(I112)+N(J112))</x:f>
      </x:c>
      <x:c r="L112" s="14"/>
      <x:c r="M112" s="13"/>
      <x:c r="N112" s="13"/>
      <x:c r="O112" s="13"/>
      <x:c r="P112" s="13"/>
    </x:row>
    <x:row r="113">
      <x:c r="A113" s="14"/>
      <x:c r="B113" s="14"/>
      <x:c r="C113" s="13"/>
      <x:c r="D113" s="76" t="str">
        <x:f>IF(C113="","",XLOOKUP(C113,'Lists &amp; COA'!$I$47:$I$145,'Lists &amp; COA'!$J$47:$J$145,"Employee not found"))</x:f>
      </x:c>
      <x:c r="E113" s="77"/>
      <x:c r="F113" s="77"/>
      <x:c r="G113" s="77"/>
      <x:c r="H113" s="78" t="str">
        <x:f>IF(E113="","",N(E113)-N(F113)-N(G113))</x:f>
      </x:c>
      <x:c r="I113" s="77"/>
      <x:c r="J113" s="77"/>
      <x:c r="K113" s="78" t="str">
        <x:f>IF(E113="","",N(E113)+N(I113)+N(J113))</x:f>
      </x:c>
      <x:c r="L113" s="14"/>
      <x:c r="M113" s="13"/>
      <x:c r="N113" s="13"/>
      <x:c r="O113" s="13"/>
      <x:c r="P113" s="13"/>
    </x:row>
    <x:row r="114">
      <x:c r="A114" s="14"/>
      <x:c r="B114" s="14"/>
      <x:c r="C114" s="13"/>
      <x:c r="D114" s="76" t="str">
        <x:f>IF(C114="","",XLOOKUP(C114,'Lists &amp; COA'!$I$47:$I$145,'Lists &amp; COA'!$J$47:$J$145,"Employee not found"))</x:f>
      </x:c>
      <x:c r="E114" s="77"/>
      <x:c r="F114" s="77"/>
      <x:c r="G114" s="77"/>
      <x:c r="H114" s="78" t="str">
        <x:f>IF(E114="","",N(E114)-N(F114)-N(G114))</x:f>
      </x:c>
      <x:c r="I114" s="77"/>
      <x:c r="J114" s="77"/>
      <x:c r="K114" s="78" t="str">
        <x:f>IF(E114="","",N(E114)+N(I114)+N(J114))</x:f>
      </x:c>
      <x:c r="L114" s="14"/>
      <x:c r="M114" s="13"/>
      <x:c r="N114" s="13"/>
      <x:c r="O114" s="13"/>
      <x:c r="P114" s="13"/>
    </x:row>
    <x:row r="115">
      <x:c r="A115" s="14"/>
      <x:c r="B115" s="14"/>
      <x:c r="C115" s="13"/>
      <x:c r="D115" s="76" t="str">
        <x:f>IF(C115="","",XLOOKUP(C115,'Lists &amp; COA'!$I$47:$I$145,'Lists &amp; COA'!$J$47:$J$145,"Employee not found"))</x:f>
      </x:c>
      <x:c r="E115" s="77"/>
      <x:c r="F115" s="77"/>
      <x:c r="G115" s="77"/>
      <x:c r="H115" s="78" t="str">
        <x:f>IF(E115="","",N(E115)-N(F115)-N(G115))</x:f>
      </x:c>
      <x:c r="I115" s="77"/>
      <x:c r="J115" s="77"/>
      <x:c r="K115" s="78" t="str">
        <x:f>IF(E115="","",N(E115)+N(I115)+N(J115))</x:f>
      </x:c>
      <x:c r="L115" s="14"/>
      <x:c r="M115" s="13"/>
      <x:c r="N115" s="13"/>
      <x:c r="O115" s="13"/>
      <x:c r="P115" s="13"/>
    </x:row>
    <x:row r="116">
      <x:c r="A116" s="14"/>
      <x:c r="B116" s="14"/>
      <x:c r="C116" s="13"/>
      <x:c r="D116" s="76" t="str">
        <x:f>IF(C116="","",XLOOKUP(C116,'Lists &amp; COA'!$I$47:$I$145,'Lists &amp; COA'!$J$47:$J$145,"Employee not found"))</x:f>
      </x:c>
      <x:c r="E116" s="77"/>
      <x:c r="F116" s="77"/>
      <x:c r="G116" s="77"/>
      <x:c r="H116" s="78" t="str">
        <x:f>IF(E116="","",N(E116)-N(F116)-N(G116))</x:f>
      </x:c>
      <x:c r="I116" s="77"/>
      <x:c r="J116" s="77"/>
      <x:c r="K116" s="78" t="str">
        <x:f>IF(E116="","",N(E116)+N(I116)+N(J116))</x:f>
      </x:c>
      <x:c r="L116" s="14"/>
      <x:c r="M116" s="13"/>
      <x:c r="N116" s="13"/>
      <x:c r="O116" s="13"/>
      <x:c r="P116" s="13"/>
    </x:row>
    <x:row r="117">
      <x:c r="A117" s="14"/>
      <x:c r="B117" s="14"/>
      <x:c r="C117" s="13"/>
      <x:c r="D117" s="76" t="str">
        <x:f>IF(C117="","",XLOOKUP(C117,'Lists &amp; COA'!$I$47:$I$145,'Lists &amp; COA'!$J$47:$J$145,"Employee not found"))</x:f>
      </x:c>
      <x:c r="E117" s="77"/>
      <x:c r="F117" s="77"/>
      <x:c r="G117" s="77"/>
      <x:c r="H117" s="78" t="str">
        <x:f>IF(E117="","",N(E117)-N(F117)-N(G117))</x:f>
      </x:c>
      <x:c r="I117" s="77"/>
      <x:c r="J117" s="77"/>
      <x:c r="K117" s="78" t="str">
        <x:f>IF(E117="","",N(E117)+N(I117)+N(J117))</x:f>
      </x:c>
      <x:c r="L117" s="14"/>
      <x:c r="M117" s="13"/>
      <x:c r="N117" s="13"/>
      <x:c r="O117" s="13"/>
      <x:c r="P117" s="13"/>
    </x:row>
    <x:row r="118">
      <x:c r="A118" s="14"/>
      <x:c r="B118" s="14"/>
      <x:c r="C118" s="13"/>
      <x:c r="D118" s="76" t="str">
        <x:f>IF(C118="","",XLOOKUP(C118,'Lists &amp; COA'!$I$47:$I$145,'Lists &amp; COA'!$J$47:$J$145,"Employee not found"))</x:f>
      </x:c>
      <x:c r="E118" s="77"/>
      <x:c r="F118" s="77"/>
      <x:c r="G118" s="77"/>
      <x:c r="H118" s="78" t="str">
        <x:f>IF(E118="","",N(E118)-N(F118)-N(G118))</x:f>
      </x:c>
      <x:c r="I118" s="77"/>
      <x:c r="J118" s="77"/>
      <x:c r="K118" s="78" t="str">
        <x:f>IF(E118="","",N(E118)+N(I118)+N(J118))</x:f>
      </x:c>
      <x:c r="L118" s="14"/>
      <x:c r="M118" s="13"/>
      <x:c r="N118" s="13"/>
      <x:c r="O118" s="13"/>
      <x:c r="P118" s="13"/>
    </x:row>
    <x:row r="119">
      <x:c r="A119" s="14"/>
      <x:c r="B119" s="14"/>
      <x:c r="C119" s="13"/>
      <x:c r="D119" s="76" t="str">
        <x:f>IF(C119="","",XLOOKUP(C119,'Lists &amp; COA'!$I$47:$I$145,'Lists &amp; COA'!$J$47:$J$145,"Employee not found"))</x:f>
      </x:c>
      <x:c r="E119" s="77"/>
      <x:c r="F119" s="77"/>
      <x:c r="G119" s="77"/>
      <x:c r="H119" s="78" t="str">
        <x:f>IF(E119="","",N(E119)-N(F119)-N(G119))</x:f>
      </x:c>
      <x:c r="I119" s="77"/>
      <x:c r="J119" s="77"/>
      <x:c r="K119" s="78" t="str">
        <x:f>IF(E119="","",N(E119)+N(I119)+N(J119))</x:f>
      </x:c>
      <x:c r="L119" s="14"/>
      <x:c r="M119" s="13"/>
      <x:c r="N119" s="13"/>
      <x:c r="O119" s="13"/>
      <x:c r="P119" s="13"/>
    </x:row>
    <x:row r="120">
      <x:c r="A120" s="14"/>
      <x:c r="B120" s="14"/>
      <x:c r="C120" s="13"/>
      <x:c r="D120" s="76" t="str">
        <x:f>IF(C120="","",XLOOKUP(C120,'Lists &amp; COA'!$I$47:$I$145,'Lists &amp; COA'!$J$47:$J$145,"Employee not found"))</x:f>
      </x:c>
      <x:c r="E120" s="77"/>
      <x:c r="F120" s="77"/>
      <x:c r="G120" s="77"/>
      <x:c r="H120" s="78" t="str">
        <x:f>IF(E120="","",N(E120)-N(F120)-N(G120))</x:f>
      </x:c>
      <x:c r="I120" s="77"/>
      <x:c r="J120" s="77"/>
      <x:c r="K120" s="78" t="str">
        <x:f>IF(E120="","",N(E120)+N(I120)+N(J120))</x:f>
      </x:c>
      <x:c r="L120" s="14"/>
      <x:c r="M120" s="13"/>
      <x:c r="N120" s="13"/>
      <x:c r="O120" s="13"/>
      <x:c r="P120" s="13"/>
    </x:row>
    <x:row r="121">
      <x:c r="A121" s="14"/>
      <x:c r="B121" s="14"/>
      <x:c r="C121" s="13"/>
      <x:c r="D121" s="76" t="str">
        <x:f>IF(C121="","",XLOOKUP(C121,'Lists &amp; COA'!$I$47:$I$145,'Lists &amp; COA'!$J$47:$J$145,"Employee not found"))</x:f>
      </x:c>
      <x:c r="E121" s="77"/>
      <x:c r="F121" s="77"/>
      <x:c r="G121" s="77"/>
      <x:c r="H121" s="78" t="str">
        <x:f>IF(E121="","",N(E121)-N(F121)-N(G121))</x:f>
      </x:c>
      <x:c r="I121" s="77"/>
      <x:c r="J121" s="77"/>
      <x:c r="K121" s="78" t="str">
        <x:f>IF(E121="","",N(E121)+N(I121)+N(J121))</x:f>
      </x:c>
      <x:c r="L121" s="14"/>
      <x:c r="M121" s="13"/>
      <x:c r="N121" s="13"/>
      <x:c r="O121" s="13"/>
      <x:c r="P121" s="13"/>
    </x:row>
    <x:row r="122">
      <x:c r="A122" s="14"/>
      <x:c r="B122" s="14"/>
      <x:c r="C122" s="13"/>
      <x:c r="D122" s="76" t="str">
        <x:f>IF(C122="","",XLOOKUP(C122,'Lists &amp; COA'!$I$47:$I$145,'Lists &amp; COA'!$J$47:$J$145,"Employee not found"))</x:f>
      </x:c>
      <x:c r="E122" s="77"/>
      <x:c r="F122" s="77"/>
      <x:c r="G122" s="77"/>
      <x:c r="H122" s="78" t="str">
        <x:f>IF(E122="","",N(E122)-N(F122)-N(G122))</x:f>
      </x:c>
      <x:c r="I122" s="77"/>
      <x:c r="J122" s="77"/>
      <x:c r="K122" s="78" t="str">
        <x:f>IF(E122="","",N(E122)+N(I122)+N(J122))</x:f>
      </x:c>
      <x:c r="L122" s="14"/>
      <x:c r="M122" s="13"/>
      <x:c r="N122" s="13"/>
      <x:c r="O122" s="13"/>
      <x:c r="P122" s="13"/>
    </x:row>
    <x:row r="123">
      <x:c r="A123" s="14"/>
      <x:c r="B123" s="14"/>
      <x:c r="C123" s="13"/>
      <x:c r="D123" s="76" t="str">
        <x:f>IF(C123="","",XLOOKUP(C123,'Lists &amp; COA'!$I$47:$I$145,'Lists &amp; COA'!$J$47:$J$145,"Employee not found"))</x:f>
      </x:c>
      <x:c r="E123" s="77"/>
      <x:c r="F123" s="77"/>
      <x:c r="G123" s="77"/>
      <x:c r="H123" s="78" t="str">
        <x:f>IF(E123="","",N(E123)-N(F123)-N(G123))</x:f>
      </x:c>
      <x:c r="I123" s="77"/>
      <x:c r="J123" s="77"/>
      <x:c r="K123" s="78" t="str">
        <x:f>IF(E123="","",N(E123)+N(I123)+N(J123))</x:f>
      </x:c>
      <x:c r="L123" s="14"/>
      <x:c r="M123" s="13"/>
      <x:c r="N123" s="13"/>
      <x:c r="O123" s="13"/>
      <x:c r="P123" s="13"/>
    </x:row>
    <x:row r="124">
      <x:c r="A124" s="14"/>
      <x:c r="B124" s="14"/>
      <x:c r="C124" s="13"/>
      <x:c r="D124" s="76" t="str">
        <x:f>IF(C124="","",XLOOKUP(C124,'Lists &amp; COA'!$I$47:$I$145,'Lists &amp; COA'!$J$47:$J$145,"Employee not found"))</x:f>
      </x:c>
      <x:c r="E124" s="77"/>
      <x:c r="F124" s="77"/>
      <x:c r="G124" s="77"/>
      <x:c r="H124" s="78" t="str">
        <x:f>IF(E124="","",N(E124)-N(F124)-N(G124))</x:f>
      </x:c>
      <x:c r="I124" s="77"/>
      <x:c r="J124" s="77"/>
      <x:c r="K124" s="78" t="str">
        <x:f>IF(E124="","",N(E124)+N(I124)+N(J124))</x:f>
      </x:c>
      <x:c r="L124" s="14"/>
      <x:c r="M124" s="13"/>
      <x:c r="N124" s="13"/>
      <x:c r="O124" s="13"/>
      <x:c r="P124" s="13"/>
    </x:row>
    <x:row r="125">
      <x:c r="A125" s="14"/>
      <x:c r="B125" s="14"/>
      <x:c r="C125" s="13"/>
      <x:c r="D125" s="76" t="str">
        <x:f>IF(C125="","",XLOOKUP(C125,'Lists &amp; COA'!$I$47:$I$145,'Lists &amp; COA'!$J$47:$J$145,"Employee not found"))</x:f>
      </x:c>
      <x:c r="E125" s="77"/>
      <x:c r="F125" s="77"/>
      <x:c r="G125" s="77"/>
      <x:c r="H125" s="78" t="str">
        <x:f>IF(E125="","",N(E125)-N(F125)-N(G125))</x:f>
      </x:c>
      <x:c r="I125" s="77"/>
      <x:c r="J125" s="77"/>
      <x:c r="K125" s="78" t="str">
        <x:f>IF(E125="","",N(E125)+N(I125)+N(J125))</x:f>
      </x:c>
      <x:c r="L125" s="14"/>
      <x:c r="M125" s="13"/>
      <x:c r="N125" s="13"/>
      <x:c r="O125" s="13"/>
      <x:c r="P125" s="13"/>
    </x:row>
    <x:row r="126">
      <x:c r="A126" s="14"/>
      <x:c r="B126" s="14"/>
      <x:c r="C126" s="13"/>
      <x:c r="D126" s="76" t="str">
        <x:f>IF(C126="","",XLOOKUP(C126,'Lists &amp; COA'!$I$47:$I$145,'Lists &amp; COA'!$J$47:$J$145,"Employee not found"))</x:f>
      </x:c>
      <x:c r="E126" s="77"/>
      <x:c r="F126" s="77"/>
      <x:c r="G126" s="77"/>
      <x:c r="H126" s="78" t="str">
        <x:f>IF(E126="","",N(E126)-N(F126)-N(G126))</x:f>
      </x:c>
      <x:c r="I126" s="77"/>
      <x:c r="J126" s="77"/>
      <x:c r="K126" s="78" t="str">
        <x:f>IF(E126="","",N(E126)+N(I126)+N(J126))</x:f>
      </x:c>
      <x:c r="L126" s="14"/>
      <x:c r="M126" s="13"/>
      <x:c r="N126" s="13"/>
      <x:c r="O126" s="13"/>
      <x:c r="P126" s="13"/>
    </x:row>
    <x:row r="127">
      <x:c r="A127" s="14"/>
      <x:c r="B127" s="14"/>
      <x:c r="C127" s="13"/>
      <x:c r="D127" s="76" t="str">
        <x:f>IF(C127="","",XLOOKUP(C127,'Lists &amp; COA'!$I$47:$I$145,'Lists &amp; COA'!$J$47:$J$145,"Employee not found"))</x:f>
      </x:c>
      <x:c r="E127" s="77"/>
      <x:c r="F127" s="77"/>
      <x:c r="G127" s="77"/>
      <x:c r="H127" s="78" t="str">
        <x:f>IF(E127="","",N(E127)-N(F127)-N(G127))</x:f>
      </x:c>
      <x:c r="I127" s="77"/>
      <x:c r="J127" s="77"/>
      <x:c r="K127" s="78" t="str">
        <x:f>IF(E127="","",N(E127)+N(I127)+N(J127))</x:f>
      </x:c>
      <x:c r="L127" s="14"/>
      <x:c r="M127" s="13"/>
      <x:c r="N127" s="13"/>
      <x:c r="O127" s="13"/>
      <x:c r="P127" s="13"/>
    </x:row>
    <x:row r="128">
      <x:c r="A128" s="14"/>
      <x:c r="B128" s="14"/>
      <x:c r="C128" s="13"/>
      <x:c r="D128" s="76" t="str">
        <x:f>IF(C128="","",XLOOKUP(C128,'Lists &amp; COA'!$I$47:$I$145,'Lists &amp; COA'!$J$47:$J$145,"Employee not found"))</x:f>
      </x:c>
      <x:c r="E128" s="77"/>
      <x:c r="F128" s="77"/>
      <x:c r="G128" s="77"/>
      <x:c r="H128" s="78" t="str">
        <x:f>IF(E128="","",N(E128)-N(F128)-N(G128))</x:f>
      </x:c>
      <x:c r="I128" s="77"/>
      <x:c r="J128" s="77"/>
      <x:c r="K128" s="78" t="str">
        <x:f>IF(E128="","",N(E128)+N(I128)+N(J128))</x:f>
      </x:c>
      <x:c r="L128" s="14"/>
      <x:c r="M128" s="13"/>
      <x:c r="N128" s="13"/>
      <x:c r="O128" s="13"/>
      <x:c r="P128" s="13"/>
    </x:row>
    <x:row r="129">
      <x:c r="A129" s="14"/>
      <x:c r="B129" s="14"/>
      <x:c r="C129" s="13"/>
      <x:c r="D129" s="76" t="str">
        <x:f>IF(C129="","",XLOOKUP(C129,'Lists &amp; COA'!$I$47:$I$145,'Lists &amp; COA'!$J$47:$J$145,"Employee not found"))</x:f>
      </x:c>
      <x:c r="E129" s="77"/>
      <x:c r="F129" s="77"/>
      <x:c r="G129" s="77"/>
      <x:c r="H129" s="78" t="str">
        <x:f>IF(E129="","",N(E129)-N(F129)-N(G129))</x:f>
      </x:c>
      <x:c r="I129" s="77"/>
      <x:c r="J129" s="77"/>
      <x:c r="K129" s="78" t="str">
        <x:f>IF(E129="","",N(E129)+N(I129)+N(J129))</x:f>
      </x:c>
      <x:c r="L129" s="14"/>
      <x:c r="M129" s="13"/>
      <x:c r="N129" s="13"/>
      <x:c r="O129" s="13"/>
      <x:c r="P129" s="13"/>
    </x:row>
    <x:row r="130">
      <x:c r="A130" s="14"/>
      <x:c r="B130" s="14"/>
      <x:c r="C130" s="13"/>
      <x:c r="D130" s="76" t="str">
        <x:f>IF(C130="","",XLOOKUP(C130,'Lists &amp; COA'!$I$47:$I$145,'Lists &amp; COA'!$J$47:$J$145,"Employee not found"))</x:f>
      </x:c>
      <x:c r="E130" s="77"/>
      <x:c r="F130" s="77"/>
      <x:c r="G130" s="77"/>
      <x:c r="H130" s="78" t="str">
        <x:f>IF(E130="","",N(E130)-N(F130)-N(G130))</x:f>
      </x:c>
      <x:c r="I130" s="77"/>
      <x:c r="J130" s="77"/>
      <x:c r="K130" s="78" t="str">
        <x:f>IF(E130="","",N(E130)+N(I130)+N(J130))</x:f>
      </x:c>
      <x:c r="L130" s="14"/>
      <x:c r="M130" s="13"/>
      <x:c r="N130" s="13"/>
      <x:c r="O130" s="13"/>
      <x:c r="P130" s="13"/>
    </x:row>
    <x:row r="131">
      <x:c r="A131" s="14"/>
      <x:c r="B131" s="14"/>
      <x:c r="C131" s="13"/>
      <x:c r="D131" s="76" t="str">
        <x:f>IF(C131="","",XLOOKUP(C131,'Lists &amp; COA'!$I$47:$I$145,'Lists &amp; COA'!$J$47:$J$145,"Employee not found"))</x:f>
      </x:c>
      <x:c r="E131" s="77"/>
      <x:c r="F131" s="77"/>
      <x:c r="G131" s="77"/>
      <x:c r="H131" s="78" t="str">
        <x:f>IF(E131="","",N(E131)-N(F131)-N(G131))</x:f>
      </x:c>
      <x:c r="I131" s="77"/>
      <x:c r="J131" s="77"/>
      <x:c r="K131" s="78" t="str">
        <x:f>IF(E131="","",N(E131)+N(I131)+N(J131))</x:f>
      </x:c>
      <x:c r="L131" s="14"/>
      <x:c r="M131" s="13"/>
      <x:c r="N131" s="13"/>
      <x:c r="O131" s="13"/>
      <x:c r="P131" s="13"/>
    </x:row>
    <x:row r="132">
      <x:c r="A132" s="14"/>
      <x:c r="B132" s="14"/>
      <x:c r="C132" s="13"/>
      <x:c r="D132" s="76" t="str">
        <x:f>IF(C132="","",XLOOKUP(C132,'Lists &amp; COA'!$I$47:$I$145,'Lists &amp; COA'!$J$47:$J$145,"Employee not found"))</x:f>
      </x:c>
      <x:c r="E132" s="77"/>
      <x:c r="F132" s="77"/>
      <x:c r="G132" s="77"/>
      <x:c r="H132" s="78" t="str">
        <x:f>IF(E132="","",N(E132)-N(F132)-N(G132))</x:f>
      </x:c>
      <x:c r="I132" s="77"/>
      <x:c r="J132" s="77"/>
      <x:c r="K132" s="78" t="str">
        <x:f>IF(E132="","",N(E132)+N(I132)+N(J132))</x:f>
      </x:c>
      <x:c r="L132" s="14"/>
      <x:c r="M132" s="13"/>
      <x:c r="N132" s="13"/>
      <x:c r="O132" s="13"/>
      <x:c r="P132" s="13"/>
    </x:row>
    <x:row r="133">
      <x:c r="A133" s="14"/>
      <x:c r="B133" s="14"/>
      <x:c r="C133" s="13"/>
      <x:c r="D133" s="76" t="str">
        <x:f>IF(C133="","",XLOOKUP(C133,'Lists &amp; COA'!$I$47:$I$145,'Lists &amp; COA'!$J$47:$J$145,"Employee not found"))</x:f>
      </x:c>
      <x:c r="E133" s="77"/>
      <x:c r="F133" s="77"/>
      <x:c r="G133" s="77"/>
      <x:c r="H133" s="78" t="str">
        <x:f>IF(E133="","",N(E133)-N(F133)-N(G133))</x:f>
      </x:c>
      <x:c r="I133" s="77"/>
      <x:c r="J133" s="77"/>
      <x:c r="K133" s="78" t="str">
        <x:f>IF(E133="","",N(E133)+N(I133)+N(J133))</x:f>
      </x:c>
      <x:c r="L133" s="14"/>
      <x:c r="M133" s="13"/>
      <x:c r="N133" s="13"/>
      <x:c r="O133" s="13"/>
      <x:c r="P133" s="13"/>
    </x:row>
    <x:row r="134">
      <x:c r="A134" s="14"/>
      <x:c r="B134" s="14"/>
      <x:c r="C134" s="13"/>
      <x:c r="D134" s="76" t="str">
        <x:f>IF(C134="","",XLOOKUP(C134,'Lists &amp; COA'!$I$47:$I$145,'Lists &amp; COA'!$J$47:$J$145,"Employee not found"))</x:f>
      </x:c>
      <x:c r="E134" s="77"/>
      <x:c r="F134" s="77"/>
      <x:c r="G134" s="77"/>
      <x:c r="H134" s="78" t="str">
        <x:f>IF(E134="","",N(E134)-N(F134)-N(G134))</x:f>
      </x:c>
      <x:c r="I134" s="77"/>
      <x:c r="J134" s="77"/>
      <x:c r="K134" s="78" t="str">
        <x:f>IF(E134="","",N(E134)+N(I134)+N(J134))</x:f>
      </x:c>
      <x:c r="L134" s="14"/>
      <x:c r="M134" s="13"/>
      <x:c r="N134" s="13"/>
      <x:c r="O134" s="13"/>
      <x:c r="P134" s="13"/>
    </x:row>
    <x:row r="135">
      <x:c r="A135" s="14"/>
      <x:c r="B135" s="14"/>
      <x:c r="C135" s="13"/>
      <x:c r="D135" s="76" t="str">
        <x:f>IF(C135="","",XLOOKUP(C135,'Lists &amp; COA'!$I$47:$I$145,'Lists &amp; COA'!$J$47:$J$145,"Employee not found"))</x:f>
      </x:c>
      <x:c r="E135" s="77"/>
      <x:c r="F135" s="77"/>
      <x:c r="G135" s="77"/>
      <x:c r="H135" s="78" t="str">
        <x:f>IF(E135="","",N(E135)-N(F135)-N(G135))</x:f>
      </x:c>
      <x:c r="I135" s="77"/>
      <x:c r="J135" s="77"/>
      <x:c r="K135" s="78" t="str">
        <x:f>IF(E135="","",N(E135)+N(I135)+N(J135))</x:f>
      </x:c>
      <x:c r="L135" s="14"/>
      <x:c r="M135" s="13"/>
      <x:c r="N135" s="13"/>
      <x:c r="O135" s="13"/>
      <x:c r="P135" s="13"/>
    </x:row>
    <x:row r="136">
      <x:c r="A136" s="14"/>
      <x:c r="B136" s="14"/>
      <x:c r="C136" s="13"/>
      <x:c r="D136" s="76" t="str">
        <x:f>IF(C136="","",XLOOKUP(C136,'Lists &amp; COA'!$I$47:$I$145,'Lists &amp; COA'!$J$47:$J$145,"Employee not found"))</x:f>
      </x:c>
      <x:c r="E136" s="77"/>
      <x:c r="F136" s="77"/>
      <x:c r="G136" s="77"/>
      <x:c r="H136" s="78" t="str">
        <x:f>IF(E136="","",N(E136)-N(F136)-N(G136))</x:f>
      </x:c>
      <x:c r="I136" s="77"/>
      <x:c r="J136" s="77"/>
      <x:c r="K136" s="78" t="str">
        <x:f>IF(E136="","",N(E136)+N(I136)+N(J136))</x:f>
      </x:c>
      <x:c r="L136" s="14"/>
      <x:c r="M136" s="13"/>
      <x:c r="N136" s="13"/>
      <x:c r="O136" s="13"/>
      <x:c r="P136" s="13"/>
    </x:row>
    <x:row r="137">
      <x:c r="A137" s="14"/>
      <x:c r="B137" s="14"/>
      <x:c r="C137" s="13"/>
      <x:c r="D137" s="76" t="str">
        <x:f>IF(C137="","",XLOOKUP(C137,'Lists &amp; COA'!$I$47:$I$145,'Lists &amp; COA'!$J$47:$J$145,"Employee not found"))</x:f>
      </x:c>
      <x:c r="E137" s="77"/>
      <x:c r="F137" s="77"/>
      <x:c r="G137" s="77"/>
      <x:c r="H137" s="78" t="str">
        <x:f>IF(E137="","",N(E137)-N(F137)-N(G137))</x:f>
      </x:c>
      <x:c r="I137" s="77"/>
      <x:c r="J137" s="77"/>
      <x:c r="K137" s="78" t="str">
        <x:f>IF(E137="","",N(E137)+N(I137)+N(J137))</x:f>
      </x:c>
      <x:c r="L137" s="14"/>
      <x:c r="M137" s="13"/>
      <x:c r="N137" s="13"/>
      <x:c r="O137" s="13"/>
      <x:c r="P137" s="13"/>
    </x:row>
    <x:row r="138">
      <x:c r="A138" s="14"/>
      <x:c r="B138" s="14"/>
      <x:c r="C138" s="13"/>
      <x:c r="D138" s="76" t="str">
        <x:f>IF(C138="","",XLOOKUP(C138,'Lists &amp; COA'!$I$47:$I$145,'Lists &amp; COA'!$J$47:$J$145,"Employee not found"))</x:f>
      </x:c>
      <x:c r="E138" s="77"/>
      <x:c r="F138" s="77"/>
      <x:c r="G138" s="77"/>
      <x:c r="H138" s="78" t="str">
        <x:f>IF(E138="","",N(E138)-N(F138)-N(G138))</x:f>
      </x:c>
      <x:c r="I138" s="77"/>
      <x:c r="J138" s="77"/>
      <x:c r="K138" s="78" t="str">
        <x:f>IF(E138="","",N(E138)+N(I138)+N(J138))</x:f>
      </x:c>
      <x:c r="L138" s="14"/>
      <x:c r="M138" s="13"/>
      <x:c r="N138" s="13"/>
      <x:c r="O138" s="13"/>
      <x:c r="P138" s="13"/>
    </x:row>
    <x:row r="139">
      <x:c r="A139" s="14"/>
      <x:c r="B139" s="14"/>
      <x:c r="C139" s="13"/>
      <x:c r="D139" s="76" t="str">
        <x:f>IF(C139="","",XLOOKUP(C139,'Lists &amp; COA'!$I$47:$I$145,'Lists &amp; COA'!$J$47:$J$145,"Employee not found"))</x:f>
      </x:c>
      <x:c r="E139" s="77"/>
      <x:c r="F139" s="77"/>
      <x:c r="G139" s="77"/>
      <x:c r="H139" s="78" t="str">
        <x:f>IF(E139="","",N(E139)-N(F139)-N(G139))</x:f>
      </x:c>
      <x:c r="I139" s="77"/>
      <x:c r="J139" s="77"/>
      <x:c r="K139" s="78" t="str">
        <x:f>IF(E139="","",N(E139)+N(I139)+N(J139))</x:f>
      </x:c>
      <x:c r="L139" s="14"/>
      <x:c r="M139" s="13"/>
      <x:c r="N139" s="13"/>
      <x:c r="O139" s="13"/>
      <x:c r="P139" s="13"/>
    </x:row>
    <x:row r="140">
      <x:c r="A140" s="14"/>
      <x:c r="B140" s="14"/>
      <x:c r="C140" s="13"/>
      <x:c r="D140" s="76" t="str">
        <x:f>IF(C140="","",XLOOKUP(C140,'Lists &amp; COA'!$I$47:$I$145,'Lists &amp; COA'!$J$47:$J$145,"Employee not found"))</x:f>
      </x:c>
      <x:c r="E140" s="77"/>
      <x:c r="F140" s="77"/>
      <x:c r="G140" s="77"/>
      <x:c r="H140" s="78" t="str">
        <x:f>IF(E140="","",N(E140)-N(F140)-N(G140))</x:f>
      </x:c>
      <x:c r="I140" s="77"/>
      <x:c r="J140" s="77"/>
      <x:c r="K140" s="78" t="str">
        <x:f>IF(E140="","",N(E140)+N(I140)+N(J140))</x:f>
      </x:c>
      <x:c r="L140" s="14"/>
      <x:c r="M140" s="13"/>
      <x:c r="N140" s="13"/>
      <x:c r="O140" s="13"/>
      <x:c r="P140" s="13"/>
    </x:row>
    <x:row r="141">
      <x:c r="A141" s="14"/>
      <x:c r="B141" s="14"/>
      <x:c r="C141" s="13"/>
      <x:c r="D141" s="76" t="str">
        <x:f>IF(C141="","",XLOOKUP(C141,'Lists &amp; COA'!$I$47:$I$145,'Lists &amp; COA'!$J$47:$J$145,"Employee not found"))</x:f>
      </x:c>
      <x:c r="E141" s="77"/>
      <x:c r="F141" s="77"/>
      <x:c r="G141" s="77"/>
      <x:c r="H141" s="78" t="str">
        <x:f>IF(E141="","",N(E141)-N(F141)-N(G141))</x:f>
      </x:c>
      <x:c r="I141" s="77"/>
      <x:c r="J141" s="77"/>
      <x:c r="K141" s="78" t="str">
        <x:f>IF(E141="","",N(E141)+N(I141)+N(J141))</x:f>
      </x:c>
      <x:c r="L141" s="14"/>
      <x:c r="M141" s="13"/>
      <x:c r="N141" s="13"/>
      <x:c r="O141" s="13"/>
      <x:c r="P141" s="13"/>
    </x:row>
    <x:row r="142">
      <x:c r="A142" s="14"/>
      <x:c r="B142" s="14"/>
      <x:c r="C142" s="13"/>
      <x:c r="D142" s="76" t="str">
        <x:f>IF(C142="","",XLOOKUP(C142,'Lists &amp; COA'!$I$47:$I$145,'Lists &amp; COA'!$J$47:$J$145,"Employee not found"))</x:f>
      </x:c>
      <x:c r="E142" s="77"/>
      <x:c r="F142" s="77"/>
      <x:c r="G142" s="77"/>
      <x:c r="H142" s="78" t="str">
        <x:f>IF(E142="","",N(E142)-N(F142)-N(G142))</x:f>
      </x:c>
      <x:c r="I142" s="77"/>
      <x:c r="J142" s="77"/>
      <x:c r="K142" s="78" t="str">
        <x:f>IF(E142="","",N(E142)+N(I142)+N(J142))</x:f>
      </x:c>
      <x:c r="L142" s="14"/>
      <x:c r="M142" s="13"/>
      <x:c r="N142" s="13"/>
      <x:c r="O142" s="13"/>
      <x:c r="P142" s="13"/>
    </x:row>
    <x:row r="143">
      <x:c r="A143" s="14"/>
      <x:c r="B143" s="14"/>
      <x:c r="C143" s="13"/>
      <x:c r="D143" s="76" t="str">
        <x:f>IF(C143="","",XLOOKUP(C143,'Lists &amp; COA'!$I$47:$I$145,'Lists &amp; COA'!$J$47:$J$145,"Employee not found"))</x:f>
      </x:c>
      <x:c r="E143" s="77"/>
      <x:c r="F143" s="77"/>
      <x:c r="G143" s="77"/>
      <x:c r="H143" s="78" t="str">
        <x:f>IF(E143="","",N(E143)-N(F143)-N(G143))</x:f>
      </x:c>
      <x:c r="I143" s="77"/>
      <x:c r="J143" s="77"/>
      <x:c r="K143" s="78" t="str">
        <x:f>IF(E143="","",N(E143)+N(I143)+N(J143))</x:f>
      </x:c>
      <x:c r="L143" s="14"/>
      <x:c r="M143" s="13"/>
      <x:c r="N143" s="13"/>
      <x:c r="O143" s="13"/>
      <x:c r="P143" s="13"/>
    </x:row>
    <x:row r="144">
      <x:c r="A144" s="14"/>
      <x:c r="B144" s="14"/>
      <x:c r="C144" s="13"/>
      <x:c r="D144" s="76" t="str">
        <x:f>IF(C144="","",XLOOKUP(C144,'Lists &amp; COA'!$I$47:$I$145,'Lists &amp; COA'!$J$47:$J$145,"Employee not found"))</x:f>
      </x:c>
      <x:c r="E144" s="77"/>
      <x:c r="F144" s="77"/>
      <x:c r="G144" s="77"/>
      <x:c r="H144" s="78" t="str">
        <x:f>IF(E144="","",N(E144)-N(F144)-N(G144))</x:f>
      </x:c>
      <x:c r="I144" s="77"/>
      <x:c r="J144" s="77"/>
      <x:c r="K144" s="78" t="str">
        <x:f>IF(E144="","",N(E144)+N(I144)+N(J144))</x:f>
      </x:c>
      <x:c r="L144" s="14"/>
      <x:c r="M144" s="13"/>
      <x:c r="N144" s="13"/>
      <x:c r="O144" s="13"/>
      <x:c r="P144" s="13"/>
    </x:row>
    <x:row r="145">
      <x:c r="A145" s="14"/>
      <x:c r="B145" s="14"/>
      <x:c r="C145" s="13"/>
      <x:c r="D145" s="76" t="str">
        <x:f>IF(C145="","",XLOOKUP(C145,'Lists &amp; COA'!$I$47:$I$145,'Lists &amp; COA'!$J$47:$J$145,"Employee not found"))</x:f>
      </x:c>
      <x:c r="E145" s="77"/>
      <x:c r="F145" s="77"/>
      <x:c r="G145" s="77"/>
      <x:c r="H145" s="78" t="str">
        <x:f>IF(E145="","",N(E145)-N(F145)-N(G145))</x:f>
      </x:c>
      <x:c r="I145" s="77"/>
      <x:c r="J145" s="77"/>
      <x:c r="K145" s="78" t="str">
        <x:f>IF(E145="","",N(E145)+N(I145)+N(J145))</x:f>
      </x:c>
      <x:c r="L145" s="14"/>
      <x:c r="M145" s="13"/>
      <x:c r="N145" s="13"/>
      <x:c r="O145" s="13"/>
      <x:c r="P145" s="13"/>
    </x:row>
    <x:row r="146">
      <x:c r="A146" s="14"/>
      <x:c r="B146" s="14"/>
      <x:c r="C146" s="13"/>
      <x:c r="D146" s="76" t="str">
        <x:f>IF(C146="","",XLOOKUP(C146,'Lists &amp; COA'!$I$47:$I$145,'Lists &amp; COA'!$J$47:$J$145,"Employee not found"))</x:f>
      </x:c>
      <x:c r="E146" s="77"/>
      <x:c r="F146" s="77"/>
      <x:c r="G146" s="77"/>
      <x:c r="H146" s="78" t="str">
        <x:f>IF(E146="","",N(E146)-N(F146)-N(G146))</x:f>
      </x:c>
      <x:c r="I146" s="77"/>
      <x:c r="J146" s="77"/>
      <x:c r="K146" s="78" t="str">
        <x:f>IF(E146="","",N(E146)+N(I146)+N(J146))</x:f>
      </x:c>
      <x:c r="L146" s="14"/>
      <x:c r="M146" s="13"/>
      <x:c r="N146" s="13"/>
      <x:c r="O146" s="13"/>
      <x:c r="P146" s="13"/>
    </x:row>
    <x:row r="147">
      <x:c r="A147" s="14"/>
      <x:c r="B147" s="14"/>
      <x:c r="C147" s="13"/>
      <x:c r="D147" s="76" t="str">
        <x:f>IF(C147="","",XLOOKUP(C147,'Lists &amp; COA'!$I$47:$I$145,'Lists &amp; COA'!$J$47:$J$145,"Employee not found"))</x:f>
      </x:c>
      <x:c r="E147" s="77"/>
      <x:c r="F147" s="77"/>
      <x:c r="G147" s="77"/>
      <x:c r="H147" s="78" t="str">
        <x:f>IF(E147="","",N(E147)-N(F147)-N(G147))</x:f>
      </x:c>
      <x:c r="I147" s="77"/>
      <x:c r="J147" s="77"/>
      <x:c r="K147" s="78" t="str">
        <x:f>IF(E147="","",N(E147)+N(I147)+N(J147))</x:f>
      </x:c>
      <x:c r="L147" s="14"/>
      <x:c r="M147" s="13"/>
      <x:c r="N147" s="13"/>
      <x:c r="O147" s="13"/>
      <x:c r="P147" s="13"/>
    </x:row>
    <x:row r="148">
      <x:c r="A148" s="14"/>
      <x:c r="B148" s="14"/>
      <x:c r="C148" s="13"/>
      <x:c r="D148" s="76" t="str">
        <x:f>IF(C148="","",XLOOKUP(C148,'Lists &amp; COA'!$I$47:$I$145,'Lists &amp; COA'!$J$47:$J$145,"Employee not found"))</x:f>
      </x:c>
      <x:c r="E148" s="77"/>
      <x:c r="F148" s="77"/>
      <x:c r="G148" s="77"/>
      <x:c r="H148" s="78" t="str">
        <x:f>IF(E148="","",N(E148)-N(F148)-N(G148))</x:f>
      </x:c>
      <x:c r="I148" s="77"/>
      <x:c r="J148" s="77"/>
      <x:c r="K148" s="78" t="str">
        <x:f>IF(E148="","",N(E148)+N(I148)+N(J148))</x:f>
      </x:c>
      <x:c r="L148" s="14"/>
      <x:c r="M148" s="13"/>
      <x:c r="N148" s="13"/>
      <x:c r="O148" s="13"/>
      <x:c r="P148" s="13"/>
    </x:row>
    <x:row r="149">
      <x:c r="A149" s="14"/>
      <x:c r="B149" s="14"/>
      <x:c r="C149" s="13"/>
      <x:c r="D149" s="76" t="str">
        <x:f>IF(C149="","",XLOOKUP(C149,'Lists &amp; COA'!$I$47:$I$145,'Lists &amp; COA'!$J$47:$J$145,"Employee not found"))</x:f>
      </x:c>
      <x:c r="E149" s="77"/>
      <x:c r="F149" s="77"/>
      <x:c r="G149" s="77"/>
      <x:c r="H149" s="78" t="str">
        <x:f>IF(E149="","",N(E149)-N(F149)-N(G149))</x:f>
      </x:c>
      <x:c r="I149" s="77"/>
      <x:c r="J149" s="77"/>
      <x:c r="K149" s="78" t="str">
        <x:f>IF(E149="","",N(E149)+N(I149)+N(J149))</x:f>
      </x:c>
      <x:c r="L149" s="14"/>
      <x:c r="M149" s="13"/>
      <x:c r="N149" s="13"/>
      <x:c r="O149" s="13"/>
      <x:c r="P149" s="13"/>
    </x:row>
    <x:row r="150">
      <x:c r="A150" s="14"/>
      <x:c r="B150" s="14"/>
      <x:c r="C150" s="13"/>
      <x:c r="D150" s="76" t="str">
        <x:f>IF(C150="","",XLOOKUP(C150,'Lists &amp; COA'!$I$47:$I$145,'Lists &amp; COA'!$J$47:$J$145,"Employee not found"))</x:f>
      </x:c>
      <x:c r="E150" s="77"/>
      <x:c r="F150" s="77"/>
      <x:c r="G150" s="77"/>
      <x:c r="H150" s="78" t="str">
        <x:f>IF(E150="","",N(E150)-N(F150)-N(G150))</x:f>
      </x:c>
      <x:c r="I150" s="77"/>
      <x:c r="J150" s="77"/>
      <x:c r="K150" s="78" t="str">
        <x:f>IF(E150="","",N(E150)+N(I150)+N(J150))</x:f>
      </x:c>
      <x:c r="L150" s="14"/>
      <x:c r="M150" s="13"/>
      <x:c r="N150" s="13"/>
      <x:c r="O150" s="13"/>
      <x:c r="P150" s="13"/>
    </x:row>
    <x:row r="151">
      <x:c r="A151" s="14"/>
      <x:c r="B151" s="14"/>
      <x:c r="C151" s="13"/>
      <x:c r="D151" s="76" t="str">
        <x:f>IF(C151="","",XLOOKUP(C151,'Lists &amp; COA'!$I$47:$I$145,'Lists &amp; COA'!$J$47:$J$145,"Employee not found"))</x:f>
      </x:c>
      <x:c r="E151" s="77"/>
      <x:c r="F151" s="77"/>
      <x:c r="G151" s="77"/>
      <x:c r="H151" s="78" t="str">
        <x:f>IF(E151="","",N(E151)-N(F151)-N(G151))</x:f>
      </x:c>
      <x:c r="I151" s="77"/>
      <x:c r="J151" s="77"/>
      <x:c r="K151" s="78" t="str">
        <x:f>IF(E151="","",N(E151)+N(I151)+N(J151))</x:f>
      </x:c>
      <x:c r="L151" s="14"/>
      <x:c r="M151" s="13"/>
      <x:c r="N151" s="13"/>
      <x:c r="O151" s="13"/>
      <x:c r="P151" s="13"/>
    </x:row>
    <x:row r="152">
      <x:c r="A152" s="14"/>
      <x:c r="B152" s="14"/>
      <x:c r="C152" s="13"/>
      <x:c r="D152" s="76" t="str">
        <x:f>IF(C152="","",XLOOKUP(C152,'Lists &amp; COA'!$I$47:$I$145,'Lists &amp; COA'!$J$47:$J$145,"Employee not found"))</x:f>
      </x:c>
      <x:c r="E152" s="77"/>
      <x:c r="F152" s="77"/>
      <x:c r="G152" s="77"/>
      <x:c r="H152" s="78" t="str">
        <x:f>IF(E152="","",N(E152)-N(F152)-N(G152))</x:f>
      </x:c>
      <x:c r="I152" s="77"/>
      <x:c r="J152" s="77"/>
      <x:c r="K152" s="78" t="str">
        <x:f>IF(E152="","",N(E152)+N(I152)+N(J152))</x:f>
      </x:c>
      <x:c r="L152" s="14"/>
      <x:c r="M152" s="13"/>
      <x:c r="N152" s="13"/>
      <x:c r="O152" s="13"/>
      <x:c r="P152" s="13"/>
    </x:row>
    <x:row r="153">
      <x:c r="A153" s="14"/>
      <x:c r="B153" s="14"/>
      <x:c r="C153" s="13"/>
      <x:c r="D153" s="76" t="str">
        <x:f>IF(C153="","",XLOOKUP(C153,'Lists &amp; COA'!$I$47:$I$145,'Lists &amp; COA'!$J$47:$J$145,"Employee not found"))</x:f>
      </x:c>
      <x:c r="E153" s="77"/>
      <x:c r="F153" s="77"/>
      <x:c r="G153" s="77"/>
      <x:c r="H153" s="78" t="str">
        <x:f>IF(E153="","",N(E153)-N(F153)-N(G153))</x:f>
      </x:c>
      <x:c r="I153" s="77"/>
      <x:c r="J153" s="77"/>
      <x:c r="K153" s="78" t="str">
        <x:f>IF(E153="","",N(E153)+N(I153)+N(J153))</x:f>
      </x:c>
      <x:c r="L153" s="14"/>
      <x:c r="M153" s="13"/>
      <x:c r="N153" s="13"/>
      <x:c r="O153" s="13"/>
      <x:c r="P153" s="13"/>
    </x:row>
    <x:row r="154">
      <x:c r="A154" s="14"/>
      <x:c r="B154" s="14"/>
      <x:c r="C154" s="13"/>
      <x:c r="D154" s="76" t="str">
        <x:f>IF(C154="","",XLOOKUP(C154,'Lists &amp; COA'!$I$47:$I$145,'Lists &amp; COA'!$J$47:$J$145,"Employee not found"))</x:f>
      </x:c>
      <x:c r="E154" s="77"/>
      <x:c r="F154" s="77"/>
      <x:c r="G154" s="77"/>
      <x:c r="H154" s="78" t="str">
        <x:f>IF(E154="","",N(E154)-N(F154)-N(G154))</x:f>
      </x:c>
      <x:c r="I154" s="77"/>
      <x:c r="J154" s="77"/>
      <x:c r="K154" s="78" t="str">
        <x:f>IF(E154="","",N(E154)+N(I154)+N(J154))</x:f>
      </x:c>
      <x:c r="L154" s="14"/>
      <x:c r="M154" s="13"/>
      <x:c r="N154" s="13"/>
      <x:c r="O154" s="13"/>
      <x:c r="P154" s="13"/>
    </x:row>
    <x:row r="155">
      <x:c r="A155" s="14"/>
      <x:c r="B155" s="14"/>
      <x:c r="C155" s="13"/>
      <x:c r="D155" s="76" t="str">
        <x:f>IF(C155="","",XLOOKUP(C155,'Lists &amp; COA'!$I$47:$I$145,'Lists &amp; COA'!$J$47:$J$145,"Employee not found"))</x:f>
      </x:c>
      <x:c r="E155" s="77"/>
      <x:c r="F155" s="77"/>
      <x:c r="G155" s="77"/>
      <x:c r="H155" s="78" t="str">
        <x:f>IF(E155="","",N(E155)-N(F155)-N(G155))</x:f>
      </x:c>
      <x:c r="I155" s="77"/>
      <x:c r="J155" s="77"/>
      <x:c r="K155" s="78" t="str">
        <x:f>IF(E155="","",N(E155)+N(I155)+N(J155))</x:f>
      </x:c>
      <x:c r="L155" s="14"/>
      <x:c r="M155" s="13"/>
      <x:c r="N155" s="13"/>
      <x:c r="O155" s="13"/>
      <x:c r="P155" s="13"/>
    </x:row>
    <x:row r="156">
      <x:c r="A156" s="14"/>
      <x:c r="B156" s="14"/>
      <x:c r="C156" s="13"/>
      <x:c r="D156" s="76" t="str">
        <x:f>IF(C156="","",XLOOKUP(C156,'Lists &amp; COA'!$I$47:$I$145,'Lists &amp; COA'!$J$47:$J$145,"Employee not found"))</x:f>
      </x:c>
      <x:c r="E156" s="77"/>
      <x:c r="F156" s="77"/>
      <x:c r="G156" s="77"/>
      <x:c r="H156" s="78" t="str">
        <x:f>IF(E156="","",N(E156)-N(F156)-N(G156))</x:f>
      </x:c>
      <x:c r="I156" s="77"/>
      <x:c r="J156" s="77"/>
      <x:c r="K156" s="78" t="str">
        <x:f>IF(E156="","",N(E156)+N(I156)+N(J156))</x:f>
      </x:c>
      <x:c r="L156" s="14"/>
      <x:c r="M156" s="13"/>
      <x:c r="N156" s="13"/>
      <x:c r="O156" s="13"/>
      <x:c r="P156" s="13"/>
    </x:row>
    <x:row r="157">
      <x:c r="A157" s="14"/>
      <x:c r="B157" s="14"/>
      <x:c r="C157" s="13"/>
      <x:c r="D157" s="76" t="str">
        <x:f>IF(C157="","",XLOOKUP(C157,'Lists &amp; COA'!$I$47:$I$145,'Lists &amp; COA'!$J$47:$J$145,"Employee not found"))</x:f>
      </x:c>
      <x:c r="E157" s="77"/>
      <x:c r="F157" s="77"/>
      <x:c r="G157" s="77"/>
      <x:c r="H157" s="78" t="str">
        <x:f>IF(E157="","",N(E157)-N(F157)-N(G157))</x:f>
      </x:c>
      <x:c r="I157" s="77"/>
      <x:c r="J157" s="77"/>
      <x:c r="K157" s="78" t="str">
        <x:f>IF(E157="","",N(E157)+N(I157)+N(J157))</x:f>
      </x:c>
      <x:c r="L157" s="14"/>
      <x:c r="M157" s="13"/>
      <x:c r="N157" s="13"/>
      <x:c r="O157" s="13"/>
      <x:c r="P157" s="13"/>
    </x:row>
    <x:row r="158">
      <x:c r="A158" s="14"/>
      <x:c r="B158" s="14"/>
      <x:c r="C158" s="13"/>
      <x:c r="D158" s="76" t="str">
        <x:f>IF(C158="","",XLOOKUP(C158,'Lists &amp; COA'!$I$47:$I$145,'Lists &amp; COA'!$J$47:$J$145,"Employee not found"))</x:f>
      </x:c>
      <x:c r="E158" s="77"/>
      <x:c r="F158" s="77"/>
      <x:c r="G158" s="77"/>
      <x:c r="H158" s="78" t="str">
        <x:f>IF(E158="","",N(E158)-N(F158)-N(G158))</x:f>
      </x:c>
      <x:c r="I158" s="77"/>
      <x:c r="J158" s="77"/>
      <x:c r="K158" s="78" t="str">
        <x:f>IF(E158="","",N(E158)+N(I158)+N(J158))</x:f>
      </x:c>
      <x:c r="L158" s="14"/>
      <x:c r="M158" s="13"/>
      <x:c r="N158" s="13"/>
      <x:c r="O158" s="13"/>
      <x:c r="P158" s="13"/>
    </x:row>
    <x:row r="159">
      <x:c r="A159" s="14"/>
      <x:c r="B159" s="14"/>
      <x:c r="C159" s="13"/>
      <x:c r="D159" s="76" t="str">
        <x:f>IF(C159="","",XLOOKUP(C159,'Lists &amp; COA'!$I$47:$I$145,'Lists &amp; COA'!$J$47:$J$145,"Employee not found"))</x:f>
      </x:c>
      <x:c r="E159" s="77"/>
      <x:c r="F159" s="77"/>
      <x:c r="G159" s="77"/>
      <x:c r="H159" s="78" t="str">
        <x:f>IF(E159="","",N(E159)-N(F159)-N(G159))</x:f>
      </x:c>
      <x:c r="I159" s="77"/>
      <x:c r="J159" s="77"/>
      <x:c r="K159" s="78" t="str">
        <x:f>IF(E159="","",N(E159)+N(I159)+N(J159))</x:f>
      </x:c>
      <x:c r="L159" s="14"/>
      <x:c r="M159" s="13"/>
      <x:c r="N159" s="13"/>
      <x:c r="O159" s="13"/>
      <x:c r="P159" s="13"/>
    </x:row>
    <x:row r="160">
      <x:c r="A160" s="14"/>
      <x:c r="B160" s="14"/>
      <x:c r="C160" s="13"/>
      <x:c r="D160" s="76" t="str">
        <x:f>IF(C160="","",XLOOKUP(C160,'Lists &amp; COA'!$I$47:$I$145,'Lists &amp; COA'!$J$47:$J$145,"Employee not found"))</x:f>
      </x:c>
      <x:c r="E160" s="77"/>
      <x:c r="F160" s="77"/>
      <x:c r="G160" s="77"/>
      <x:c r="H160" s="78" t="str">
        <x:f>IF(E160="","",N(E160)-N(F160)-N(G160))</x:f>
      </x:c>
      <x:c r="I160" s="77"/>
      <x:c r="J160" s="77"/>
      <x:c r="K160" s="78" t="str">
        <x:f>IF(E160="","",N(E160)+N(I160)+N(J160))</x:f>
      </x:c>
      <x:c r="L160" s="14"/>
      <x:c r="M160" s="13"/>
      <x:c r="N160" s="13"/>
      <x:c r="O160" s="13"/>
      <x:c r="P160" s="13"/>
    </x:row>
    <x:row r="161">
      <x:c r="A161" s="14"/>
      <x:c r="B161" s="14"/>
      <x:c r="C161" s="13"/>
      <x:c r="D161" s="76" t="str">
        <x:f>IF(C161="","",XLOOKUP(C161,'Lists &amp; COA'!$I$47:$I$145,'Lists &amp; COA'!$J$47:$J$145,"Employee not found"))</x:f>
      </x:c>
      <x:c r="E161" s="77"/>
      <x:c r="F161" s="77"/>
      <x:c r="G161" s="77"/>
      <x:c r="H161" s="78" t="str">
        <x:f>IF(E161="","",N(E161)-N(F161)-N(G161))</x:f>
      </x:c>
      <x:c r="I161" s="77"/>
      <x:c r="J161" s="77"/>
      <x:c r="K161" s="78" t="str">
        <x:f>IF(E161="","",N(E161)+N(I161)+N(J161))</x:f>
      </x:c>
      <x:c r="L161" s="14"/>
      <x:c r="M161" s="13"/>
      <x:c r="N161" s="13"/>
      <x:c r="O161" s="13"/>
      <x:c r="P161" s="13"/>
    </x:row>
    <x:row r="162">
      <x:c r="A162" s="14"/>
      <x:c r="B162" s="14"/>
      <x:c r="C162" s="13"/>
      <x:c r="D162" s="76" t="str">
        <x:f>IF(C162="","",XLOOKUP(C162,'Lists &amp; COA'!$I$47:$I$145,'Lists &amp; COA'!$J$47:$J$145,"Employee not found"))</x:f>
      </x:c>
      <x:c r="E162" s="77"/>
      <x:c r="F162" s="77"/>
      <x:c r="G162" s="77"/>
      <x:c r="H162" s="78" t="str">
        <x:f>IF(E162="","",N(E162)-N(F162)-N(G162))</x:f>
      </x:c>
      <x:c r="I162" s="77"/>
      <x:c r="J162" s="77"/>
      <x:c r="K162" s="78" t="str">
        <x:f>IF(E162="","",N(E162)+N(I162)+N(J162))</x:f>
      </x:c>
      <x:c r="L162" s="14"/>
      <x:c r="M162" s="13"/>
      <x:c r="N162" s="13"/>
      <x:c r="O162" s="13"/>
      <x:c r="P162" s="13"/>
    </x:row>
    <x:row r="163">
      <x:c r="A163" s="14"/>
      <x:c r="B163" s="14"/>
      <x:c r="C163" s="13"/>
      <x:c r="D163" s="76" t="str">
        <x:f>IF(C163="","",XLOOKUP(C163,'Lists &amp; COA'!$I$47:$I$145,'Lists &amp; COA'!$J$47:$J$145,"Employee not found"))</x:f>
      </x:c>
      <x:c r="E163" s="77"/>
      <x:c r="F163" s="77"/>
      <x:c r="G163" s="77"/>
      <x:c r="H163" s="78" t="str">
        <x:f>IF(E163="","",N(E163)-N(F163)-N(G163))</x:f>
      </x:c>
      <x:c r="I163" s="77"/>
      <x:c r="J163" s="77"/>
      <x:c r="K163" s="78" t="str">
        <x:f>IF(E163="","",N(E163)+N(I163)+N(J163))</x:f>
      </x:c>
      <x:c r="L163" s="14"/>
      <x:c r="M163" s="13"/>
      <x:c r="N163" s="13"/>
      <x:c r="O163" s="13"/>
      <x:c r="P163" s="13"/>
    </x:row>
    <x:row r="164">
      <x:c r="A164" s="14"/>
      <x:c r="B164" s="14"/>
      <x:c r="C164" s="13"/>
      <x:c r="D164" s="76" t="str">
        <x:f>IF(C164="","",XLOOKUP(C164,'Lists &amp; COA'!$I$47:$I$145,'Lists &amp; COA'!$J$47:$J$145,"Employee not found"))</x:f>
      </x:c>
      <x:c r="E164" s="77"/>
      <x:c r="F164" s="77"/>
      <x:c r="G164" s="77"/>
      <x:c r="H164" s="78" t="str">
        <x:f>IF(E164="","",N(E164)-N(F164)-N(G164))</x:f>
      </x:c>
      <x:c r="I164" s="77"/>
      <x:c r="J164" s="77"/>
      <x:c r="K164" s="78" t="str">
        <x:f>IF(E164="","",N(E164)+N(I164)+N(J164))</x:f>
      </x:c>
      <x:c r="L164" s="14"/>
      <x:c r="M164" s="13"/>
      <x:c r="N164" s="13"/>
      <x:c r="O164" s="13"/>
      <x:c r="P164" s="13"/>
    </x:row>
    <x:row r="165">
      <x:c r="A165" s="14"/>
      <x:c r="B165" s="14"/>
      <x:c r="C165" s="13"/>
      <x:c r="D165" s="76" t="str">
        <x:f>IF(C165="","",XLOOKUP(C165,'Lists &amp; COA'!$I$47:$I$145,'Lists &amp; COA'!$J$47:$J$145,"Employee not found"))</x:f>
      </x:c>
      <x:c r="E165" s="77"/>
      <x:c r="F165" s="77"/>
      <x:c r="G165" s="77"/>
      <x:c r="H165" s="78" t="str">
        <x:f>IF(E165="","",N(E165)-N(F165)-N(G165))</x:f>
      </x:c>
      <x:c r="I165" s="77"/>
      <x:c r="J165" s="77"/>
      <x:c r="K165" s="78" t="str">
        <x:f>IF(E165="","",N(E165)+N(I165)+N(J165))</x:f>
      </x:c>
      <x:c r="L165" s="14"/>
      <x:c r="M165" s="13"/>
      <x:c r="N165" s="13"/>
      <x:c r="O165" s="13"/>
      <x:c r="P165" s="13"/>
    </x:row>
    <x:row r="166">
      <x:c r="A166" s="14"/>
      <x:c r="B166" s="14"/>
      <x:c r="C166" s="13"/>
      <x:c r="D166" s="76" t="str">
        <x:f>IF(C166="","",XLOOKUP(C166,'Lists &amp; COA'!$I$47:$I$145,'Lists &amp; COA'!$J$47:$J$145,"Employee not found"))</x:f>
      </x:c>
      <x:c r="E166" s="77"/>
      <x:c r="F166" s="77"/>
      <x:c r="G166" s="77"/>
      <x:c r="H166" s="78" t="str">
        <x:f>IF(E166="","",N(E166)-N(F166)-N(G166))</x:f>
      </x:c>
      <x:c r="I166" s="77"/>
      <x:c r="J166" s="77"/>
      <x:c r="K166" s="78" t="str">
        <x:f>IF(E166="","",N(E166)+N(I166)+N(J166))</x:f>
      </x:c>
      <x:c r="L166" s="14"/>
      <x:c r="M166" s="13"/>
      <x:c r="N166" s="13"/>
      <x:c r="O166" s="13"/>
      <x:c r="P166" s="13"/>
    </x:row>
    <x:row r="167">
      <x:c r="A167" s="14"/>
      <x:c r="B167" s="14"/>
      <x:c r="C167" s="13"/>
      <x:c r="D167" s="76" t="str">
        <x:f>IF(C167="","",XLOOKUP(C167,'Lists &amp; COA'!$I$47:$I$145,'Lists &amp; COA'!$J$47:$J$145,"Employee not found"))</x:f>
      </x:c>
      <x:c r="E167" s="77"/>
      <x:c r="F167" s="77"/>
      <x:c r="G167" s="77"/>
      <x:c r="H167" s="78" t="str">
        <x:f>IF(E167="","",N(E167)-N(F167)-N(G167))</x:f>
      </x:c>
      <x:c r="I167" s="77"/>
      <x:c r="J167" s="77"/>
      <x:c r="K167" s="78" t="str">
        <x:f>IF(E167="","",N(E167)+N(I167)+N(J167))</x:f>
      </x:c>
      <x:c r="L167" s="14"/>
      <x:c r="M167" s="13"/>
      <x:c r="N167" s="13"/>
      <x:c r="O167" s="13"/>
      <x:c r="P167" s="13"/>
    </x:row>
    <x:row r="168">
      <x:c r="A168" s="14"/>
      <x:c r="B168" s="14"/>
      <x:c r="C168" s="13"/>
      <x:c r="D168" s="76" t="str">
        <x:f>IF(C168="","",XLOOKUP(C168,'Lists &amp; COA'!$I$47:$I$145,'Lists &amp; COA'!$J$47:$J$145,"Employee not found"))</x:f>
      </x:c>
      <x:c r="E168" s="77"/>
      <x:c r="F168" s="77"/>
      <x:c r="G168" s="77"/>
      <x:c r="H168" s="78" t="str">
        <x:f>IF(E168="","",N(E168)-N(F168)-N(G168))</x:f>
      </x:c>
      <x:c r="I168" s="77"/>
      <x:c r="J168" s="77"/>
      <x:c r="K168" s="78" t="str">
        <x:f>IF(E168="","",N(E168)+N(I168)+N(J168))</x:f>
      </x:c>
      <x:c r="L168" s="14"/>
      <x:c r="M168" s="13"/>
      <x:c r="N168" s="13"/>
      <x:c r="O168" s="13"/>
      <x:c r="P168" s="13"/>
    </x:row>
    <x:row r="169">
      <x:c r="A169" s="14"/>
      <x:c r="B169" s="14"/>
      <x:c r="C169" s="13"/>
      <x:c r="D169" s="76" t="str">
        <x:f>IF(C169="","",XLOOKUP(C169,'Lists &amp; COA'!$I$47:$I$145,'Lists &amp; COA'!$J$47:$J$145,"Employee not found"))</x:f>
      </x:c>
      <x:c r="E169" s="77"/>
      <x:c r="F169" s="77"/>
      <x:c r="G169" s="77"/>
      <x:c r="H169" s="78" t="str">
        <x:f>IF(E169="","",N(E169)-N(F169)-N(G169))</x:f>
      </x:c>
      <x:c r="I169" s="77"/>
      <x:c r="J169" s="77"/>
      <x:c r="K169" s="78" t="str">
        <x:f>IF(E169="","",N(E169)+N(I169)+N(J169))</x:f>
      </x:c>
      <x:c r="L169" s="14"/>
      <x:c r="M169" s="13"/>
      <x:c r="N169" s="13"/>
      <x:c r="O169" s="13"/>
      <x:c r="P169" s="13"/>
    </x:row>
    <x:row r="170">
      <x:c r="A170" s="14"/>
      <x:c r="B170" s="14"/>
      <x:c r="C170" s="13"/>
      <x:c r="D170" s="76" t="str">
        <x:f>IF(C170="","",XLOOKUP(C170,'Lists &amp; COA'!$I$47:$I$145,'Lists &amp; COA'!$J$47:$J$145,"Employee not found"))</x:f>
      </x:c>
      <x:c r="E170" s="77"/>
      <x:c r="F170" s="77"/>
      <x:c r="G170" s="77"/>
      <x:c r="H170" s="78" t="str">
        <x:f>IF(E170="","",N(E170)-N(F170)-N(G170))</x:f>
      </x:c>
      <x:c r="I170" s="77"/>
      <x:c r="J170" s="77"/>
      <x:c r="K170" s="78" t="str">
        <x:f>IF(E170="","",N(E170)+N(I170)+N(J170))</x:f>
      </x:c>
      <x:c r="L170" s="14"/>
      <x:c r="M170" s="13"/>
      <x:c r="N170" s="13"/>
      <x:c r="O170" s="13"/>
      <x:c r="P170" s="13"/>
    </x:row>
    <x:row r="171">
      <x:c r="A171" s="14"/>
      <x:c r="B171" s="14"/>
      <x:c r="C171" s="13"/>
      <x:c r="D171" s="76" t="str">
        <x:f>IF(C171="","",XLOOKUP(C171,'Lists &amp; COA'!$I$47:$I$145,'Lists &amp; COA'!$J$47:$J$145,"Employee not found"))</x:f>
      </x:c>
      <x:c r="E171" s="77"/>
      <x:c r="F171" s="77"/>
      <x:c r="G171" s="77"/>
      <x:c r="H171" s="78" t="str">
        <x:f>IF(E171="","",N(E171)-N(F171)-N(G171))</x:f>
      </x:c>
      <x:c r="I171" s="77"/>
      <x:c r="J171" s="77"/>
      <x:c r="K171" s="78" t="str">
        <x:f>IF(E171="","",N(E171)+N(I171)+N(J171))</x:f>
      </x:c>
      <x:c r="L171" s="14"/>
      <x:c r="M171" s="13"/>
      <x:c r="N171" s="13"/>
      <x:c r="O171" s="13"/>
      <x:c r="P171" s="13"/>
    </x:row>
    <x:row r="172">
      <x:c r="A172" s="14"/>
      <x:c r="B172" s="14"/>
      <x:c r="C172" s="13"/>
      <x:c r="D172" s="76" t="str">
        <x:f>IF(C172="","",XLOOKUP(C172,'Lists &amp; COA'!$I$47:$I$145,'Lists &amp; COA'!$J$47:$J$145,"Employee not found"))</x:f>
      </x:c>
      <x:c r="E172" s="77"/>
      <x:c r="F172" s="77"/>
      <x:c r="G172" s="77"/>
      <x:c r="H172" s="78" t="str">
        <x:f>IF(E172="","",N(E172)-N(F172)-N(G172))</x:f>
      </x:c>
      <x:c r="I172" s="77"/>
      <x:c r="J172" s="77"/>
      <x:c r="K172" s="78" t="str">
        <x:f>IF(E172="","",N(E172)+N(I172)+N(J172))</x:f>
      </x:c>
      <x:c r="L172" s="14"/>
      <x:c r="M172" s="13"/>
      <x:c r="N172" s="13"/>
      <x:c r="O172" s="13"/>
      <x:c r="P172" s="13"/>
    </x:row>
    <x:row r="173">
      <x:c r="A173" s="14"/>
      <x:c r="B173" s="14"/>
      <x:c r="C173" s="13"/>
      <x:c r="D173" s="76" t="str">
        <x:f>IF(C173="","",XLOOKUP(C173,'Lists &amp; COA'!$I$47:$I$145,'Lists &amp; COA'!$J$47:$J$145,"Employee not found"))</x:f>
      </x:c>
      <x:c r="E173" s="77"/>
      <x:c r="F173" s="77"/>
      <x:c r="G173" s="77"/>
      <x:c r="H173" s="78" t="str">
        <x:f>IF(E173="","",N(E173)-N(F173)-N(G173))</x:f>
      </x:c>
      <x:c r="I173" s="77"/>
      <x:c r="J173" s="77"/>
      <x:c r="K173" s="78" t="str">
        <x:f>IF(E173="","",N(E173)+N(I173)+N(J173))</x:f>
      </x:c>
      <x:c r="L173" s="14"/>
      <x:c r="M173" s="13"/>
      <x:c r="N173" s="13"/>
      <x:c r="O173" s="13"/>
      <x:c r="P173" s="13"/>
    </x:row>
    <x:row r="174">
      <x:c r="A174" s="14"/>
      <x:c r="B174" s="14"/>
      <x:c r="C174" s="13"/>
      <x:c r="D174" s="76" t="str">
        <x:f>IF(C174="","",XLOOKUP(C174,'Lists &amp; COA'!$I$47:$I$145,'Lists &amp; COA'!$J$47:$J$145,"Employee not found"))</x:f>
      </x:c>
      <x:c r="E174" s="77"/>
      <x:c r="F174" s="77"/>
      <x:c r="G174" s="77"/>
      <x:c r="H174" s="78" t="str">
        <x:f>IF(E174="","",N(E174)-N(F174)-N(G174))</x:f>
      </x:c>
      <x:c r="I174" s="77"/>
      <x:c r="J174" s="77"/>
      <x:c r="K174" s="78" t="str">
        <x:f>IF(E174="","",N(E174)+N(I174)+N(J174))</x:f>
      </x:c>
      <x:c r="L174" s="14"/>
      <x:c r="M174" s="13"/>
      <x:c r="N174" s="13"/>
      <x:c r="O174" s="13"/>
      <x:c r="P174" s="13"/>
    </x:row>
    <x:row r="175">
      <x:c r="A175" s="14"/>
      <x:c r="B175" s="14"/>
      <x:c r="C175" s="13"/>
      <x:c r="D175" s="76" t="str">
        <x:f>IF(C175="","",XLOOKUP(C175,'Lists &amp; COA'!$I$47:$I$145,'Lists &amp; COA'!$J$47:$J$145,"Employee not found"))</x:f>
      </x:c>
      <x:c r="E175" s="77"/>
      <x:c r="F175" s="77"/>
      <x:c r="G175" s="77"/>
      <x:c r="H175" s="78" t="str">
        <x:f>IF(E175="","",N(E175)-N(F175)-N(G175))</x:f>
      </x:c>
      <x:c r="I175" s="77"/>
      <x:c r="J175" s="77"/>
      <x:c r="K175" s="78" t="str">
        <x:f>IF(E175="","",N(E175)+N(I175)+N(J175))</x:f>
      </x:c>
      <x:c r="L175" s="14"/>
      <x:c r="M175" s="13"/>
      <x:c r="N175" s="13"/>
      <x:c r="O175" s="13"/>
      <x:c r="P175" s="13"/>
    </x:row>
    <x:row r="176">
      <x:c r="A176" s="14"/>
      <x:c r="B176" s="14"/>
      <x:c r="C176" s="13"/>
      <x:c r="D176" s="76" t="str">
        <x:f>IF(C176="","",XLOOKUP(C176,'Lists &amp; COA'!$I$47:$I$145,'Lists &amp; COA'!$J$47:$J$145,"Employee not found"))</x:f>
      </x:c>
      <x:c r="E176" s="77"/>
      <x:c r="F176" s="77"/>
      <x:c r="G176" s="77"/>
      <x:c r="H176" s="78" t="str">
        <x:f>IF(E176="","",N(E176)-N(F176)-N(G176))</x:f>
      </x:c>
      <x:c r="I176" s="77"/>
      <x:c r="J176" s="77"/>
      <x:c r="K176" s="78" t="str">
        <x:f>IF(E176="","",N(E176)+N(I176)+N(J176))</x:f>
      </x:c>
      <x:c r="L176" s="14"/>
      <x:c r="M176" s="13"/>
      <x:c r="N176" s="13"/>
      <x:c r="O176" s="13"/>
      <x:c r="P176" s="13"/>
    </x:row>
    <x:row r="177">
      <x:c r="A177" s="14"/>
      <x:c r="B177" s="14"/>
      <x:c r="C177" s="13"/>
      <x:c r="D177" s="76" t="str">
        <x:f>IF(C177="","",XLOOKUP(C177,'Lists &amp; COA'!$I$47:$I$145,'Lists &amp; COA'!$J$47:$J$145,"Employee not found"))</x:f>
      </x:c>
      <x:c r="E177" s="77"/>
      <x:c r="F177" s="77"/>
      <x:c r="G177" s="77"/>
      <x:c r="H177" s="78" t="str">
        <x:f>IF(E177="","",N(E177)-N(F177)-N(G177))</x:f>
      </x:c>
      <x:c r="I177" s="77"/>
      <x:c r="J177" s="77"/>
      <x:c r="K177" s="78" t="str">
        <x:f>IF(E177="","",N(E177)+N(I177)+N(J177))</x:f>
      </x:c>
      <x:c r="L177" s="14"/>
      <x:c r="M177" s="13"/>
      <x:c r="N177" s="13"/>
      <x:c r="O177" s="13"/>
      <x:c r="P177" s="13"/>
    </x:row>
    <x:row r="178">
      <x:c r="A178" s="14"/>
      <x:c r="B178" s="14"/>
      <x:c r="C178" s="13"/>
      <x:c r="D178" s="76" t="str">
        <x:f>IF(C178="","",XLOOKUP(C178,'Lists &amp; COA'!$I$47:$I$145,'Lists &amp; COA'!$J$47:$J$145,"Employee not found"))</x:f>
      </x:c>
      <x:c r="E178" s="77"/>
      <x:c r="F178" s="77"/>
      <x:c r="G178" s="77"/>
      <x:c r="H178" s="78" t="str">
        <x:f>IF(E178="","",N(E178)-N(F178)-N(G178))</x:f>
      </x:c>
      <x:c r="I178" s="77"/>
      <x:c r="J178" s="77"/>
      <x:c r="K178" s="78" t="str">
        <x:f>IF(E178="","",N(E178)+N(I178)+N(J178))</x:f>
      </x:c>
      <x:c r="L178" s="14"/>
      <x:c r="M178" s="13"/>
      <x:c r="N178" s="13"/>
      <x:c r="O178" s="13"/>
      <x:c r="P178" s="13"/>
    </x:row>
    <x:row r="179">
      <x:c r="A179" s="14"/>
      <x:c r="B179" s="14"/>
      <x:c r="C179" s="13"/>
      <x:c r="D179" s="76" t="str">
        <x:f>IF(C179="","",XLOOKUP(C179,'Lists &amp; COA'!$I$47:$I$145,'Lists &amp; COA'!$J$47:$J$145,"Employee not found"))</x:f>
      </x:c>
      <x:c r="E179" s="77"/>
      <x:c r="F179" s="77"/>
      <x:c r="G179" s="77"/>
      <x:c r="H179" s="78" t="str">
        <x:f>IF(E179="","",N(E179)-N(F179)-N(G179))</x:f>
      </x:c>
      <x:c r="I179" s="77"/>
      <x:c r="J179" s="77"/>
      <x:c r="K179" s="78" t="str">
        <x:f>IF(E179="","",N(E179)+N(I179)+N(J179))</x:f>
      </x:c>
      <x:c r="L179" s="14"/>
      <x:c r="M179" s="13"/>
      <x:c r="N179" s="13"/>
      <x:c r="O179" s="13"/>
      <x:c r="P179" s="13"/>
    </x:row>
    <x:row r="180">
      <x:c r="A180" s="14"/>
      <x:c r="B180" s="14"/>
      <x:c r="C180" s="13"/>
      <x:c r="D180" s="76" t="str">
        <x:f>IF(C180="","",XLOOKUP(C180,'Lists &amp; COA'!$I$47:$I$145,'Lists &amp; COA'!$J$47:$J$145,"Employee not found"))</x:f>
      </x:c>
      <x:c r="E180" s="77"/>
      <x:c r="F180" s="77"/>
      <x:c r="G180" s="77"/>
      <x:c r="H180" s="78" t="str">
        <x:f>IF(E180="","",N(E180)-N(F180)-N(G180))</x:f>
      </x:c>
      <x:c r="I180" s="77"/>
      <x:c r="J180" s="77"/>
      <x:c r="K180" s="78" t="str">
        <x:f>IF(E180="","",N(E180)+N(I180)+N(J180))</x:f>
      </x:c>
      <x:c r="L180" s="14"/>
      <x:c r="M180" s="13"/>
      <x:c r="N180" s="13"/>
      <x:c r="O180" s="13"/>
      <x:c r="P180" s="13"/>
    </x:row>
    <x:row r="181">
      <x:c r="A181" s="14"/>
      <x:c r="B181" s="14"/>
      <x:c r="C181" s="13"/>
      <x:c r="D181" s="76" t="str">
        <x:f>IF(C181="","",XLOOKUP(C181,'Lists &amp; COA'!$I$47:$I$145,'Lists &amp; COA'!$J$47:$J$145,"Employee not found"))</x:f>
      </x:c>
      <x:c r="E181" s="77"/>
      <x:c r="F181" s="77"/>
      <x:c r="G181" s="77"/>
      <x:c r="H181" s="78" t="str">
        <x:f>IF(E181="","",N(E181)-N(F181)-N(G181))</x:f>
      </x:c>
      <x:c r="I181" s="77"/>
      <x:c r="J181" s="77"/>
      <x:c r="K181" s="78" t="str">
        <x:f>IF(E181="","",N(E181)+N(I181)+N(J181))</x:f>
      </x:c>
      <x:c r="L181" s="14"/>
      <x:c r="M181" s="13"/>
      <x:c r="N181" s="13"/>
      <x:c r="O181" s="13"/>
      <x:c r="P181" s="13"/>
    </x:row>
    <x:row r="182">
      <x:c r="A182" s="14"/>
      <x:c r="B182" s="14"/>
      <x:c r="C182" s="13"/>
      <x:c r="D182" s="76" t="str">
        <x:f>IF(C182="","",XLOOKUP(C182,'Lists &amp; COA'!$I$47:$I$145,'Lists &amp; COA'!$J$47:$J$145,"Employee not found"))</x:f>
      </x:c>
      <x:c r="E182" s="77"/>
      <x:c r="F182" s="77"/>
      <x:c r="G182" s="77"/>
      <x:c r="H182" s="78" t="str">
        <x:f>IF(E182="","",N(E182)-N(F182)-N(G182))</x:f>
      </x:c>
      <x:c r="I182" s="77"/>
      <x:c r="J182" s="77"/>
      <x:c r="K182" s="78" t="str">
        <x:f>IF(E182="","",N(E182)+N(I182)+N(J182))</x:f>
      </x:c>
      <x:c r="L182" s="14"/>
      <x:c r="M182" s="13"/>
      <x:c r="N182" s="13"/>
      <x:c r="O182" s="13"/>
      <x:c r="P182" s="13"/>
    </x:row>
    <x:row r="183">
      <x:c r="A183" s="14"/>
      <x:c r="B183" s="14"/>
      <x:c r="C183" s="13"/>
      <x:c r="D183" s="76" t="str">
        <x:f>IF(C183="","",XLOOKUP(C183,'Lists &amp; COA'!$I$47:$I$145,'Lists &amp; COA'!$J$47:$J$145,"Employee not found"))</x:f>
      </x:c>
      <x:c r="E183" s="77"/>
      <x:c r="F183" s="77"/>
      <x:c r="G183" s="77"/>
      <x:c r="H183" s="78" t="str">
        <x:f>IF(E183="","",N(E183)-N(F183)-N(G183))</x:f>
      </x:c>
      <x:c r="I183" s="77"/>
      <x:c r="J183" s="77"/>
      <x:c r="K183" s="78" t="str">
        <x:f>IF(E183="","",N(E183)+N(I183)+N(J183))</x:f>
      </x:c>
      <x:c r="L183" s="14"/>
      <x:c r="M183" s="13"/>
      <x:c r="N183" s="13"/>
      <x:c r="O183" s="13"/>
      <x:c r="P183" s="13"/>
    </x:row>
    <x:row r="184">
      <x:c r="A184" s="14"/>
      <x:c r="B184" s="14"/>
      <x:c r="C184" s="13"/>
      <x:c r="D184" s="76" t="str">
        <x:f>IF(C184="","",XLOOKUP(C184,'Lists &amp; COA'!$I$47:$I$145,'Lists &amp; COA'!$J$47:$J$145,"Employee not found"))</x:f>
      </x:c>
      <x:c r="E184" s="77"/>
      <x:c r="F184" s="77"/>
      <x:c r="G184" s="77"/>
      <x:c r="H184" s="78" t="str">
        <x:f>IF(E184="","",N(E184)-N(F184)-N(G184))</x:f>
      </x:c>
      <x:c r="I184" s="77"/>
      <x:c r="J184" s="77"/>
      <x:c r="K184" s="78" t="str">
        <x:f>IF(E184="","",N(E184)+N(I184)+N(J184))</x:f>
      </x:c>
      <x:c r="L184" s="14"/>
      <x:c r="M184" s="13"/>
      <x:c r="N184" s="13"/>
      <x:c r="O184" s="13"/>
      <x:c r="P184" s="13"/>
    </x:row>
    <x:row r="185">
      <x:c r="A185" s="14"/>
      <x:c r="B185" s="14"/>
      <x:c r="C185" s="13"/>
      <x:c r="D185" s="76" t="str">
        <x:f>IF(C185="","",XLOOKUP(C185,'Lists &amp; COA'!$I$47:$I$145,'Lists &amp; COA'!$J$47:$J$145,"Employee not found"))</x:f>
      </x:c>
      <x:c r="E185" s="77"/>
      <x:c r="F185" s="77"/>
      <x:c r="G185" s="77"/>
      <x:c r="H185" s="78" t="str">
        <x:f>IF(E185="","",N(E185)-N(F185)-N(G185))</x:f>
      </x:c>
      <x:c r="I185" s="77"/>
      <x:c r="J185" s="77"/>
      <x:c r="K185" s="78" t="str">
        <x:f>IF(E185="","",N(E185)+N(I185)+N(J185))</x:f>
      </x:c>
      <x:c r="L185" s="14"/>
      <x:c r="M185" s="13"/>
      <x:c r="N185" s="13"/>
      <x:c r="O185" s="13"/>
      <x:c r="P185" s="13"/>
    </x:row>
    <x:row r="186">
      <x:c r="A186" s="14"/>
      <x:c r="B186" s="14"/>
      <x:c r="C186" s="13"/>
      <x:c r="D186" s="76" t="str">
        <x:f>IF(C186="","",XLOOKUP(C186,'Lists &amp; COA'!$I$47:$I$145,'Lists &amp; COA'!$J$47:$J$145,"Employee not found"))</x:f>
      </x:c>
      <x:c r="E186" s="77"/>
      <x:c r="F186" s="77"/>
      <x:c r="G186" s="77"/>
      <x:c r="H186" s="78" t="str">
        <x:f>IF(E186="","",N(E186)-N(F186)-N(G186))</x:f>
      </x:c>
      <x:c r="I186" s="77"/>
      <x:c r="J186" s="77"/>
      <x:c r="K186" s="78" t="str">
        <x:f>IF(E186="","",N(E186)+N(I186)+N(J186))</x:f>
      </x:c>
      <x:c r="L186" s="14"/>
      <x:c r="M186" s="13"/>
      <x:c r="N186" s="13"/>
      <x:c r="O186" s="13"/>
      <x:c r="P186" s="13"/>
    </x:row>
    <x:row r="187">
      <x:c r="A187" s="14"/>
      <x:c r="B187" s="14"/>
      <x:c r="C187" s="13"/>
      <x:c r="D187" s="76" t="str">
        <x:f>IF(C187="","",XLOOKUP(C187,'Lists &amp; COA'!$I$47:$I$145,'Lists &amp; COA'!$J$47:$J$145,"Employee not found"))</x:f>
      </x:c>
      <x:c r="E187" s="77"/>
      <x:c r="F187" s="77"/>
      <x:c r="G187" s="77"/>
      <x:c r="H187" s="78" t="str">
        <x:f>IF(E187="","",N(E187)-N(F187)-N(G187))</x:f>
      </x:c>
      <x:c r="I187" s="77"/>
      <x:c r="J187" s="77"/>
      <x:c r="K187" s="78" t="str">
        <x:f>IF(E187="","",N(E187)+N(I187)+N(J187))</x:f>
      </x:c>
      <x:c r="L187" s="14"/>
      <x:c r="M187" s="13"/>
      <x:c r="N187" s="13"/>
      <x:c r="O187" s="13"/>
      <x:c r="P187" s="13"/>
    </x:row>
    <x:row r="188">
      <x:c r="A188" s="14"/>
      <x:c r="B188" s="14"/>
      <x:c r="C188" s="13"/>
      <x:c r="D188" s="76" t="str">
        <x:f>IF(C188="","",XLOOKUP(C188,'Lists &amp; COA'!$I$47:$I$145,'Lists &amp; COA'!$J$47:$J$145,"Employee not found"))</x:f>
      </x:c>
      <x:c r="E188" s="77"/>
      <x:c r="F188" s="77"/>
      <x:c r="G188" s="77"/>
      <x:c r="H188" s="78" t="str">
        <x:f>IF(E188="","",N(E188)-N(F188)-N(G188))</x:f>
      </x:c>
      <x:c r="I188" s="77"/>
      <x:c r="J188" s="77"/>
      <x:c r="K188" s="78" t="str">
        <x:f>IF(E188="","",N(E188)+N(I188)+N(J188))</x:f>
      </x:c>
      <x:c r="L188" s="14"/>
      <x:c r="M188" s="13"/>
      <x:c r="N188" s="13"/>
      <x:c r="O188" s="13"/>
      <x:c r="P188" s="13"/>
    </x:row>
    <x:row r="189">
      <x:c r="A189" s="14"/>
      <x:c r="B189" s="14"/>
      <x:c r="C189" s="13"/>
      <x:c r="D189" s="76" t="str">
        <x:f>IF(C189="","",XLOOKUP(C189,'Lists &amp; COA'!$I$47:$I$145,'Lists &amp; COA'!$J$47:$J$145,"Employee not found"))</x:f>
      </x:c>
      <x:c r="E189" s="77"/>
      <x:c r="F189" s="77"/>
      <x:c r="G189" s="77"/>
      <x:c r="H189" s="78" t="str">
        <x:f>IF(E189="","",N(E189)-N(F189)-N(G189))</x:f>
      </x:c>
      <x:c r="I189" s="77"/>
      <x:c r="J189" s="77"/>
      <x:c r="K189" s="78" t="str">
        <x:f>IF(E189="","",N(E189)+N(I189)+N(J189))</x:f>
      </x:c>
      <x:c r="L189" s="14"/>
      <x:c r="M189" s="13"/>
      <x:c r="N189" s="13"/>
      <x:c r="O189" s="13"/>
      <x:c r="P189" s="13"/>
    </x:row>
    <x:row r="190">
      <x:c r="A190" s="14"/>
      <x:c r="B190" s="14"/>
      <x:c r="C190" s="13"/>
      <x:c r="D190" s="76" t="str">
        <x:f>IF(C190="","",XLOOKUP(C190,'Lists &amp; COA'!$I$47:$I$145,'Lists &amp; COA'!$J$47:$J$145,"Employee not found"))</x:f>
      </x:c>
      <x:c r="E190" s="77"/>
      <x:c r="F190" s="77"/>
      <x:c r="G190" s="77"/>
      <x:c r="H190" s="78" t="str">
        <x:f>IF(E190="","",N(E190)-N(F190)-N(G190))</x:f>
      </x:c>
      <x:c r="I190" s="77"/>
      <x:c r="J190" s="77"/>
      <x:c r="K190" s="78" t="str">
        <x:f>IF(E190="","",N(E190)+N(I190)+N(J190))</x:f>
      </x:c>
      <x:c r="L190" s="14"/>
      <x:c r="M190" s="13"/>
      <x:c r="N190" s="13"/>
      <x:c r="O190" s="13"/>
      <x:c r="P190" s="13"/>
    </x:row>
    <x:row r="191">
      <x:c r="A191" s="14"/>
      <x:c r="B191" s="14"/>
      <x:c r="C191" s="13"/>
      <x:c r="D191" s="76" t="str">
        <x:f>IF(C191="","",XLOOKUP(C191,'Lists &amp; COA'!$I$47:$I$145,'Lists &amp; COA'!$J$47:$J$145,"Employee not found"))</x:f>
      </x:c>
      <x:c r="E191" s="77"/>
      <x:c r="F191" s="77"/>
      <x:c r="G191" s="77"/>
      <x:c r="H191" s="78" t="str">
        <x:f>IF(E191="","",N(E191)-N(F191)-N(G191))</x:f>
      </x:c>
      <x:c r="I191" s="77"/>
      <x:c r="J191" s="77"/>
      <x:c r="K191" s="78" t="str">
        <x:f>IF(E191="","",N(E191)+N(I191)+N(J191))</x:f>
      </x:c>
      <x:c r="L191" s="14"/>
      <x:c r="M191" s="13"/>
      <x:c r="N191" s="13"/>
      <x:c r="O191" s="13"/>
      <x:c r="P191" s="13"/>
    </x:row>
    <x:row r="192">
      <x:c r="A192" s="14"/>
      <x:c r="B192" s="14"/>
      <x:c r="C192" s="13"/>
      <x:c r="D192" s="76" t="str">
        <x:f>IF(C192="","",XLOOKUP(C192,'Lists &amp; COA'!$I$47:$I$145,'Lists &amp; COA'!$J$47:$J$145,"Employee not found"))</x:f>
      </x:c>
      <x:c r="E192" s="77"/>
      <x:c r="F192" s="77"/>
      <x:c r="G192" s="77"/>
      <x:c r="H192" s="78" t="str">
        <x:f>IF(E192="","",N(E192)-N(F192)-N(G192))</x:f>
      </x:c>
      <x:c r="I192" s="77"/>
      <x:c r="J192" s="77"/>
      <x:c r="K192" s="78" t="str">
        <x:f>IF(E192="","",N(E192)+N(I192)+N(J192))</x:f>
      </x:c>
      <x:c r="L192" s="14"/>
      <x:c r="M192" s="13"/>
      <x:c r="N192" s="13"/>
      <x:c r="O192" s="13"/>
      <x:c r="P192" s="13"/>
    </x:row>
    <x:row r="193">
      <x:c r="A193" s="14"/>
      <x:c r="B193" s="14"/>
      <x:c r="C193" s="13"/>
      <x:c r="D193" s="76" t="str">
        <x:f>IF(C193="","",XLOOKUP(C193,'Lists &amp; COA'!$I$47:$I$145,'Lists &amp; COA'!$J$47:$J$145,"Employee not found"))</x:f>
      </x:c>
      <x:c r="E193" s="77"/>
      <x:c r="F193" s="77"/>
      <x:c r="G193" s="77"/>
      <x:c r="H193" s="78" t="str">
        <x:f>IF(E193="","",N(E193)-N(F193)-N(G193))</x:f>
      </x:c>
      <x:c r="I193" s="77"/>
      <x:c r="J193" s="77"/>
      <x:c r="K193" s="78" t="str">
        <x:f>IF(E193="","",N(E193)+N(I193)+N(J193))</x:f>
      </x:c>
      <x:c r="L193" s="14"/>
      <x:c r="M193" s="13"/>
      <x:c r="N193" s="13"/>
      <x:c r="O193" s="13"/>
      <x:c r="P193" s="13"/>
    </x:row>
    <x:row r="194">
      <x:c r="A194" s="14"/>
      <x:c r="B194" s="14"/>
      <x:c r="C194" s="13"/>
      <x:c r="D194" s="76" t="str">
        <x:f>IF(C194="","",XLOOKUP(C194,'Lists &amp; COA'!$I$47:$I$145,'Lists &amp; COA'!$J$47:$J$145,"Employee not found"))</x:f>
      </x:c>
      <x:c r="E194" s="77"/>
      <x:c r="F194" s="77"/>
      <x:c r="G194" s="77"/>
      <x:c r="H194" s="78" t="str">
        <x:f>IF(E194="","",N(E194)-N(F194)-N(G194))</x:f>
      </x:c>
      <x:c r="I194" s="77"/>
      <x:c r="J194" s="77"/>
      <x:c r="K194" s="78" t="str">
        <x:f>IF(E194="","",N(E194)+N(I194)+N(J194))</x:f>
      </x:c>
      <x:c r="L194" s="14"/>
      <x:c r="M194" s="13"/>
      <x:c r="N194" s="13"/>
      <x:c r="O194" s="13"/>
      <x:c r="P194" s="13"/>
    </x:row>
    <x:row r="195">
      <x:c r="A195" s="14"/>
      <x:c r="B195" s="14"/>
      <x:c r="C195" s="13"/>
      <x:c r="D195" s="76" t="str">
        <x:f>IF(C195="","",XLOOKUP(C195,'Lists &amp; COA'!$I$47:$I$145,'Lists &amp; COA'!$J$47:$J$145,"Employee not found"))</x:f>
      </x:c>
      <x:c r="E195" s="77"/>
      <x:c r="F195" s="77"/>
      <x:c r="G195" s="77"/>
      <x:c r="H195" s="78" t="str">
        <x:f>IF(E195="","",N(E195)-N(F195)-N(G195))</x:f>
      </x:c>
      <x:c r="I195" s="77"/>
      <x:c r="J195" s="77"/>
      <x:c r="K195" s="78" t="str">
        <x:f>IF(E195="","",N(E195)+N(I195)+N(J195))</x:f>
      </x:c>
      <x:c r="L195" s="14"/>
      <x:c r="M195" s="13"/>
      <x:c r="N195" s="13"/>
      <x:c r="O195" s="13"/>
      <x:c r="P195" s="13"/>
    </x:row>
    <x:row r="196">
      <x:c r="A196" s="14"/>
      <x:c r="B196" s="14"/>
      <x:c r="C196" s="13"/>
      <x:c r="D196" s="76" t="str">
        <x:f>IF(C196="","",XLOOKUP(C196,'Lists &amp; COA'!$I$47:$I$145,'Lists &amp; COA'!$J$47:$J$145,"Employee not found"))</x:f>
      </x:c>
      <x:c r="E196" s="77"/>
      <x:c r="F196" s="77"/>
      <x:c r="G196" s="77"/>
      <x:c r="H196" s="78" t="str">
        <x:f>IF(E196="","",N(E196)-N(F196)-N(G196))</x:f>
      </x:c>
      <x:c r="I196" s="77"/>
      <x:c r="J196" s="77"/>
      <x:c r="K196" s="78" t="str">
        <x:f>IF(E196="","",N(E196)+N(I196)+N(J196))</x:f>
      </x:c>
      <x:c r="L196" s="14"/>
      <x:c r="M196" s="13"/>
      <x:c r="N196" s="13"/>
      <x:c r="O196" s="13"/>
      <x:c r="P196" s="13"/>
    </x:row>
    <x:row r="197">
      <x:c r="A197" s="14"/>
      <x:c r="B197" s="14"/>
      <x:c r="C197" s="13"/>
      <x:c r="D197" s="76" t="str">
        <x:f>IF(C197="","",XLOOKUP(C197,'Lists &amp; COA'!$I$47:$I$145,'Lists &amp; COA'!$J$47:$J$145,"Employee not found"))</x:f>
      </x:c>
      <x:c r="E197" s="77"/>
      <x:c r="F197" s="77"/>
      <x:c r="G197" s="77"/>
      <x:c r="H197" s="78" t="str">
        <x:f>IF(E197="","",N(E197)-N(F197)-N(G197))</x:f>
      </x:c>
      <x:c r="I197" s="77"/>
      <x:c r="J197" s="77"/>
      <x:c r="K197" s="78" t="str">
        <x:f>IF(E197="","",N(E197)+N(I197)+N(J197))</x:f>
      </x:c>
      <x:c r="L197" s="14"/>
      <x:c r="M197" s="13"/>
      <x:c r="N197" s="13"/>
      <x:c r="O197" s="13"/>
      <x:c r="P197" s="13"/>
    </x:row>
    <x:row r="198">
      <x:c r="A198" s="14"/>
      <x:c r="B198" s="14"/>
      <x:c r="C198" s="13"/>
      <x:c r="D198" s="76" t="str">
        <x:f>IF(C198="","",XLOOKUP(C198,'Lists &amp; COA'!$I$47:$I$145,'Lists &amp; COA'!$J$47:$J$145,"Employee not found"))</x:f>
      </x:c>
      <x:c r="E198" s="77"/>
      <x:c r="F198" s="77"/>
      <x:c r="G198" s="77"/>
      <x:c r="H198" s="78" t="str">
        <x:f>IF(E198="","",N(E198)-N(F198)-N(G198))</x:f>
      </x:c>
      <x:c r="I198" s="77"/>
      <x:c r="J198" s="77"/>
      <x:c r="K198" s="78" t="str">
        <x:f>IF(E198="","",N(E198)+N(I198)+N(J198))</x:f>
      </x:c>
      <x:c r="L198" s="14"/>
      <x:c r="M198" s="13"/>
      <x:c r="N198" s="13"/>
      <x:c r="O198" s="13"/>
      <x:c r="P198" s="13"/>
    </x:row>
    <x:row r="199">
      <x:c r="A199" s="14"/>
      <x:c r="B199" s="14"/>
      <x:c r="C199" s="13"/>
      <x:c r="D199" s="76" t="str">
        <x:f>IF(C199="","",XLOOKUP(C199,'Lists &amp; COA'!$I$47:$I$145,'Lists &amp; COA'!$J$47:$J$145,"Employee not found"))</x:f>
      </x:c>
      <x:c r="E199" s="77"/>
      <x:c r="F199" s="77"/>
      <x:c r="G199" s="77"/>
      <x:c r="H199" s="78" t="str">
        <x:f>IF(E199="","",N(E199)-N(F199)-N(G199))</x:f>
      </x:c>
      <x:c r="I199" s="77"/>
      <x:c r="J199" s="77"/>
      <x:c r="K199" s="78" t="str">
        <x:f>IF(E199="","",N(E199)+N(I199)+N(J199))</x:f>
      </x:c>
      <x:c r="L199" s="14"/>
      <x:c r="M199" s="13"/>
      <x:c r="N199" s="13"/>
      <x:c r="O199" s="13"/>
      <x:c r="P199" s="13"/>
    </x:row>
    <x:row r="200">
      <x:c r="A200" s="14"/>
      <x:c r="B200" s="14"/>
      <x:c r="C200" s="13"/>
      <x:c r="D200" s="76" t="str">
        <x:f>IF(C200="","",XLOOKUP(C200,'Lists &amp; COA'!$I$47:$I$145,'Lists &amp; COA'!$J$47:$J$145,"Employee not found"))</x:f>
      </x:c>
      <x:c r="E200" s="77"/>
      <x:c r="F200" s="77"/>
      <x:c r="G200" s="77"/>
      <x:c r="H200" s="78" t="str">
        <x:f>IF(E200="","",N(E200)-N(F200)-N(G200))</x:f>
      </x:c>
      <x:c r="I200" s="77"/>
      <x:c r="J200" s="77"/>
      <x:c r="K200" s="78" t="str">
        <x:f>IF(E200="","",N(E200)+N(I200)+N(J200))</x:f>
      </x:c>
      <x:c r="L200" s="14"/>
      <x:c r="M200" s="13"/>
      <x:c r="N200" s="13"/>
      <x:c r="O200" s="13"/>
      <x:c r="P200" s="13"/>
    </x:row>
    <x:row r="201">
      <x:c r="A201" s="14"/>
      <x:c r="B201" s="14"/>
      <x:c r="C201" s="13"/>
      <x:c r="D201" s="76" t="str">
        <x:f>IF(C201="","",XLOOKUP(C201,'Lists &amp; COA'!$I$47:$I$145,'Lists &amp; COA'!$J$47:$J$145,"Employee not found"))</x:f>
      </x:c>
      <x:c r="E201" s="77"/>
      <x:c r="F201" s="77"/>
      <x:c r="G201" s="77"/>
      <x:c r="H201" s="78" t="str">
        <x:f>IF(E201="","",N(E201)-N(F201)-N(G201))</x:f>
      </x:c>
      <x:c r="I201" s="77"/>
      <x:c r="J201" s="77"/>
      <x:c r="K201" s="78" t="str">
        <x:f>IF(E201="","",N(E201)+N(I201)+N(J201))</x:f>
      </x:c>
      <x:c r="L201" s="14"/>
      <x:c r="M201" s="13"/>
      <x:c r="N201" s="13"/>
      <x:c r="O201" s="13"/>
      <x:c r="P201" s="13"/>
    </x:row>
    <x:row r="202">
      <x:c r="A202" s="14"/>
      <x:c r="B202" s="14"/>
      <x:c r="C202" s="13"/>
      <x:c r="D202" s="76" t="str">
        <x:f>IF(C202="","",XLOOKUP(C202,'Lists &amp; COA'!$I$47:$I$145,'Lists &amp; COA'!$J$47:$J$145,"Employee not found"))</x:f>
      </x:c>
      <x:c r="E202" s="77"/>
      <x:c r="F202" s="77"/>
      <x:c r="G202" s="77"/>
      <x:c r="H202" s="78" t="str">
        <x:f>IF(E202="","",N(E202)-N(F202)-N(G202))</x:f>
      </x:c>
      <x:c r="I202" s="77"/>
      <x:c r="J202" s="77"/>
      <x:c r="K202" s="78" t="str">
        <x:f>IF(E202="","",N(E202)+N(I202)+N(J202))</x:f>
      </x:c>
      <x:c r="L202" s="14"/>
      <x:c r="M202" s="13"/>
      <x:c r="N202" s="13"/>
      <x:c r="O202" s="13"/>
      <x:c r="P202" s="13"/>
    </x:row>
    <x:row r="203">
      <x:c r="A203" s="14"/>
      <x:c r="B203" s="14"/>
      <x:c r="C203" s="13"/>
      <x:c r="D203" s="76" t="str">
        <x:f>IF(C203="","",XLOOKUP(C203,'Lists &amp; COA'!$I$47:$I$145,'Lists &amp; COA'!$J$47:$J$145,"Employee not found"))</x:f>
      </x:c>
      <x:c r="E203" s="77"/>
      <x:c r="F203" s="77"/>
      <x:c r="G203" s="77"/>
      <x:c r="H203" s="78" t="str">
        <x:f>IF(E203="","",N(E203)-N(F203)-N(G203))</x:f>
      </x:c>
      <x:c r="I203" s="77"/>
      <x:c r="J203" s="77"/>
      <x:c r="K203" s="78" t="str">
        <x:f>IF(E203="","",N(E203)+N(I203)+N(J203))</x:f>
      </x:c>
      <x:c r="L203" s="14"/>
      <x:c r="M203" s="13"/>
      <x:c r="N203" s="13"/>
      <x:c r="O203" s="13"/>
      <x:c r="P203" s="13"/>
    </x:row>
    <x:row r="204">
      <x:c r="A204" s="14"/>
      <x:c r="B204" s="14"/>
      <x:c r="C204" s="13"/>
      <x:c r="D204" s="76" t="str">
        <x:f>IF(C204="","",XLOOKUP(C204,'Lists &amp; COA'!$I$47:$I$145,'Lists &amp; COA'!$J$47:$J$145,"Employee not found"))</x:f>
      </x:c>
      <x:c r="E204" s="77"/>
      <x:c r="F204" s="77"/>
      <x:c r="G204" s="77"/>
      <x:c r="H204" s="78" t="str">
        <x:f>IF(E204="","",N(E204)-N(F204)-N(G204))</x:f>
      </x:c>
      <x:c r="I204" s="77"/>
      <x:c r="J204" s="77"/>
      <x:c r="K204" s="78" t="str">
        <x:f>IF(E204="","",N(E204)+N(I204)+N(J204))</x:f>
      </x:c>
      <x:c r="L204" s="14"/>
      <x:c r="M204" s="13"/>
      <x:c r="N204" s="13"/>
      <x:c r="O204" s="13"/>
      <x:c r="P204" s="13"/>
    </x:row>
    <x:row r="205">
      <x:c r="A205" s="14"/>
      <x:c r="B205" s="14"/>
      <x:c r="C205" s="13"/>
      <x:c r="D205" s="76" t="str">
        <x:f>IF(C205="","",XLOOKUP(C205,'Lists &amp; COA'!$I$47:$I$145,'Lists &amp; COA'!$J$47:$J$145,"Employee not found"))</x:f>
      </x:c>
      <x:c r="E205" s="77"/>
      <x:c r="F205" s="77"/>
      <x:c r="G205" s="77"/>
      <x:c r="H205" s="78" t="str">
        <x:f>IF(E205="","",N(E205)-N(F205)-N(G205))</x:f>
      </x:c>
      <x:c r="I205" s="77"/>
      <x:c r="J205" s="77"/>
      <x:c r="K205" s="78" t="str">
        <x:f>IF(E205="","",N(E205)+N(I205)+N(J205))</x:f>
      </x:c>
      <x:c r="L205" s="14"/>
      <x:c r="M205" s="13"/>
      <x:c r="N205" s="13"/>
      <x:c r="O205" s="13"/>
      <x:c r="P205" s="13"/>
    </x:row>
    <x:row r="206">
      <x:c r="A206" s="14"/>
      <x:c r="B206" s="14"/>
      <x:c r="C206" s="13"/>
      <x:c r="D206" s="76" t="str">
        <x:f>IF(C206="","",XLOOKUP(C206,'Lists &amp; COA'!$I$47:$I$145,'Lists &amp; COA'!$J$47:$J$145,"Employee not found"))</x:f>
      </x:c>
      <x:c r="E206" s="77"/>
      <x:c r="F206" s="77"/>
      <x:c r="G206" s="77"/>
      <x:c r="H206" s="78" t="str">
        <x:f>IF(E206="","",N(E206)-N(F206)-N(G206))</x:f>
      </x:c>
      <x:c r="I206" s="77"/>
      <x:c r="J206" s="77"/>
      <x:c r="K206" s="78" t="str">
        <x:f>IF(E206="","",N(E206)+N(I206)+N(J206))</x:f>
      </x:c>
      <x:c r="L206" s="14"/>
      <x:c r="M206" s="13"/>
      <x:c r="N206" s="13"/>
      <x:c r="O206" s="13"/>
      <x:c r="P206" s="13"/>
    </x:row>
    <x:row r="207">
      <x:c r="A207" s="14"/>
      <x:c r="B207" s="14"/>
      <x:c r="C207" s="13"/>
      <x:c r="D207" s="76" t="str">
        <x:f>IF(C207="","",XLOOKUP(C207,'Lists &amp; COA'!$I$47:$I$145,'Lists &amp; COA'!$J$47:$J$145,"Employee not found"))</x:f>
      </x:c>
      <x:c r="E207" s="77"/>
      <x:c r="F207" s="77"/>
      <x:c r="G207" s="77"/>
      <x:c r="H207" s="78" t="str">
        <x:f>IF(E207="","",N(E207)-N(F207)-N(G207))</x:f>
      </x:c>
      <x:c r="I207" s="77"/>
      <x:c r="J207" s="77"/>
      <x:c r="K207" s="78" t="str">
        <x:f>IF(E207="","",N(E207)+N(I207)+N(J207))</x:f>
      </x:c>
      <x:c r="L207" s="14"/>
      <x:c r="M207" s="13"/>
      <x:c r="N207" s="13"/>
      <x:c r="O207" s="13"/>
      <x:c r="P207" s="13"/>
    </x:row>
    <x:row r="208">
      <x:c r="A208" s="14"/>
      <x:c r="B208" s="14"/>
      <x:c r="C208" s="13"/>
      <x:c r="D208" s="76" t="str">
        <x:f>IF(C208="","",XLOOKUP(C208,'Lists &amp; COA'!$I$47:$I$145,'Lists &amp; COA'!$J$47:$J$145,"Employee not found"))</x:f>
      </x:c>
      <x:c r="E208" s="77"/>
      <x:c r="F208" s="77"/>
      <x:c r="G208" s="77"/>
      <x:c r="H208" s="78" t="str">
        <x:f>IF(E208="","",N(E208)-N(F208)-N(G208))</x:f>
      </x:c>
      <x:c r="I208" s="77"/>
      <x:c r="J208" s="77"/>
      <x:c r="K208" s="78" t="str">
        <x:f>IF(E208="","",N(E208)+N(I208)+N(J208))</x:f>
      </x:c>
      <x:c r="L208" s="14"/>
      <x:c r="M208" s="13"/>
      <x:c r="N208" s="13"/>
      <x:c r="O208" s="13"/>
      <x:c r="P208" s="13"/>
    </x:row>
    <x:row r="209">
      <x:c r="A209" s="14"/>
      <x:c r="B209" s="14"/>
      <x:c r="C209" s="13"/>
      <x:c r="D209" s="76" t="str">
        <x:f>IF(C209="","",XLOOKUP(C209,'Lists &amp; COA'!$I$47:$I$145,'Lists &amp; COA'!$J$47:$J$145,"Employee not found"))</x:f>
      </x:c>
      <x:c r="E209" s="77"/>
      <x:c r="F209" s="77"/>
      <x:c r="G209" s="77"/>
      <x:c r="H209" s="78" t="str">
        <x:f>IF(E209="","",N(E209)-N(F209)-N(G209))</x:f>
      </x:c>
      <x:c r="I209" s="77"/>
      <x:c r="J209" s="77"/>
      <x:c r="K209" s="78" t="str">
        <x:f>IF(E209="","",N(E209)+N(I209)+N(J209))</x:f>
      </x:c>
      <x:c r="L209" s="14"/>
      <x:c r="M209" s="13"/>
      <x:c r="N209" s="13"/>
      <x:c r="O209" s="13"/>
      <x:c r="P209" s="13"/>
    </x:row>
    <x:row r="210">
      <x:c r="A210" s="14"/>
      <x:c r="B210" s="14"/>
      <x:c r="C210" s="13"/>
      <x:c r="D210" s="76" t="str">
        <x:f>IF(C210="","",XLOOKUP(C210,'Lists &amp; COA'!$I$47:$I$145,'Lists &amp; COA'!$J$47:$J$145,"Employee not found"))</x:f>
      </x:c>
      <x:c r="E210" s="77"/>
      <x:c r="F210" s="77"/>
      <x:c r="G210" s="77"/>
      <x:c r="H210" s="78" t="str">
        <x:f>IF(E210="","",N(E210)-N(F210)-N(G210))</x:f>
      </x:c>
      <x:c r="I210" s="77"/>
      <x:c r="J210" s="77"/>
      <x:c r="K210" s="78" t="str">
        <x:f>IF(E210="","",N(E210)+N(I210)+N(J210))</x:f>
      </x:c>
      <x:c r="L210" s="14"/>
      <x:c r="M210" s="13"/>
      <x:c r="N210" s="13"/>
      <x:c r="O210" s="13"/>
      <x:c r="P210" s="13"/>
    </x:row>
    <x:row r="211">
      <x:c r="A211" s="14"/>
      <x:c r="B211" s="14"/>
      <x:c r="C211" s="13"/>
      <x:c r="D211" s="76" t="str">
        <x:f>IF(C211="","",XLOOKUP(C211,'Lists &amp; COA'!$I$47:$I$145,'Lists &amp; COA'!$J$47:$J$145,"Employee not found"))</x:f>
      </x:c>
      <x:c r="E211" s="77"/>
      <x:c r="F211" s="77"/>
      <x:c r="G211" s="77"/>
      <x:c r="H211" s="78" t="str">
        <x:f>IF(E211="","",N(E211)-N(F211)-N(G211))</x:f>
      </x:c>
      <x:c r="I211" s="77"/>
      <x:c r="J211" s="77"/>
      <x:c r="K211" s="78" t="str">
        <x:f>IF(E211="","",N(E211)+N(I211)+N(J211))</x:f>
      </x:c>
      <x:c r="L211" s="14"/>
      <x:c r="M211" s="13"/>
      <x:c r="N211" s="13"/>
      <x:c r="O211" s="13"/>
      <x:c r="P211" s="13"/>
    </x:row>
    <x:row r="212">
      <x:c r="A212" s="14"/>
      <x:c r="B212" s="14"/>
      <x:c r="C212" s="13"/>
      <x:c r="D212" s="76" t="str">
        <x:f>IF(C212="","",XLOOKUP(C212,'Lists &amp; COA'!$I$47:$I$145,'Lists &amp; COA'!$J$47:$J$145,"Employee not found"))</x:f>
      </x:c>
      <x:c r="E212" s="77"/>
      <x:c r="F212" s="77"/>
      <x:c r="G212" s="77"/>
      <x:c r="H212" s="78" t="str">
        <x:f>IF(E212="","",N(E212)-N(F212)-N(G212))</x:f>
      </x:c>
      <x:c r="I212" s="77"/>
      <x:c r="J212" s="77"/>
      <x:c r="K212" s="78" t="str">
        <x:f>IF(E212="","",N(E212)+N(I212)+N(J212))</x:f>
      </x:c>
      <x:c r="L212" s="14"/>
      <x:c r="M212" s="13"/>
      <x:c r="N212" s="13"/>
      <x:c r="O212" s="13"/>
      <x:c r="P212" s="13"/>
    </x:row>
    <x:row r="213">
      <x:c r="A213" s="14"/>
      <x:c r="B213" s="14"/>
      <x:c r="C213" s="13"/>
      <x:c r="D213" s="76" t="str">
        <x:f>IF(C213="","",XLOOKUP(C213,'Lists &amp; COA'!$I$47:$I$145,'Lists &amp; COA'!$J$47:$J$145,"Employee not found"))</x:f>
      </x:c>
      <x:c r="E213" s="77"/>
      <x:c r="F213" s="77"/>
      <x:c r="G213" s="77"/>
      <x:c r="H213" s="78" t="str">
        <x:f>IF(E213="","",N(E213)-N(F213)-N(G213))</x:f>
      </x:c>
      <x:c r="I213" s="77"/>
      <x:c r="J213" s="77"/>
      <x:c r="K213" s="78" t="str">
        <x:f>IF(E213="","",N(E213)+N(I213)+N(J213))</x:f>
      </x:c>
      <x:c r="L213" s="14"/>
      <x:c r="M213" s="13"/>
      <x:c r="N213" s="13"/>
      <x:c r="O213" s="13"/>
      <x:c r="P213" s="13"/>
    </x:row>
    <x:row r="214">
      <x:c r="A214" s="14"/>
      <x:c r="B214" s="14"/>
      <x:c r="C214" s="13"/>
      <x:c r="D214" s="76" t="str">
        <x:f>IF(C214="","",XLOOKUP(C214,'Lists &amp; COA'!$I$47:$I$145,'Lists &amp; COA'!$J$47:$J$145,"Employee not found"))</x:f>
      </x:c>
      <x:c r="E214" s="77"/>
      <x:c r="F214" s="77"/>
      <x:c r="G214" s="77"/>
      <x:c r="H214" s="78" t="str">
        <x:f>IF(E214="","",N(E214)-N(F214)-N(G214))</x:f>
      </x:c>
      <x:c r="I214" s="77"/>
      <x:c r="J214" s="77"/>
      <x:c r="K214" s="78" t="str">
        <x:f>IF(E214="","",N(E214)+N(I214)+N(J214))</x:f>
      </x:c>
      <x:c r="L214" s="14"/>
      <x:c r="M214" s="13"/>
      <x:c r="N214" s="13"/>
      <x:c r="O214" s="13"/>
      <x:c r="P214" s="13"/>
    </x:row>
    <x:row r="215">
      <x:c r="A215" s="14"/>
      <x:c r="B215" s="14"/>
      <x:c r="C215" s="13"/>
      <x:c r="D215" s="76" t="str">
        <x:f>IF(C215="","",XLOOKUP(C215,'Lists &amp; COA'!$I$47:$I$145,'Lists &amp; COA'!$J$47:$J$145,"Employee not found"))</x:f>
      </x:c>
      <x:c r="E215" s="77"/>
      <x:c r="F215" s="77"/>
      <x:c r="G215" s="77"/>
      <x:c r="H215" s="78" t="str">
        <x:f>IF(E215="","",N(E215)-N(F215)-N(G215))</x:f>
      </x:c>
      <x:c r="I215" s="77"/>
      <x:c r="J215" s="77"/>
      <x:c r="K215" s="78" t="str">
        <x:f>IF(E215="","",N(E215)+N(I215)+N(J215))</x:f>
      </x:c>
      <x:c r="L215" s="14"/>
      <x:c r="M215" s="13"/>
      <x:c r="N215" s="13"/>
      <x:c r="O215" s="13"/>
      <x:c r="P215" s="13"/>
    </x:row>
    <x:row r="216">
      <x:c r="A216" s="14"/>
      <x:c r="B216" s="14"/>
      <x:c r="C216" s="13"/>
      <x:c r="D216" s="76" t="str">
        <x:f>IF(C216="","",XLOOKUP(C216,'Lists &amp; COA'!$I$47:$I$145,'Lists &amp; COA'!$J$47:$J$145,"Employee not found"))</x:f>
      </x:c>
      <x:c r="E216" s="77"/>
      <x:c r="F216" s="77"/>
      <x:c r="G216" s="77"/>
      <x:c r="H216" s="78" t="str">
        <x:f>IF(E216="","",N(E216)-N(F216)-N(G216))</x:f>
      </x:c>
      <x:c r="I216" s="77"/>
      <x:c r="J216" s="77"/>
      <x:c r="K216" s="78" t="str">
        <x:f>IF(E216="","",N(E216)+N(I216)+N(J216))</x:f>
      </x:c>
      <x:c r="L216" s="14"/>
      <x:c r="M216" s="13"/>
      <x:c r="N216" s="13"/>
      <x:c r="O216" s="13"/>
      <x:c r="P216" s="13"/>
    </x:row>
    <x:row r="217">
      <x:c r="A217" s="14"/>
      <x:c r="B217" s="14"/>
      <x:c r="C217" s="13"/>
      <x:c r="D217" s="76" t="str">
        <x:f>IF(C217="","",XLOOKUP(C217,'Lists &amp; COA'!$I$47:$I$145,'Lists &amp; COA'!$J$47:$J$145,"Employee not found"))</x:f>
      </x:c>
      <x:c r="E217" s="77"/>
      <x:c r="F217" s="77"/>
      <x:c r="G217" s="77"/>
      <x:c r="H217" s="78" t="str">
        <x:f>IF(E217="","",N(E217)-N(F217)-N(G217))</x:f>
      </x:c>
      <x:c r="I217" s="77"/>
      <x:c r="J217" s="77"/>
      <x:c r="K217" s="78" t="str">
        <x:f>IF(E217="","",N(E217)+N(I217)+N(J217))</x:f>
      </x:c>
      <x:c r="L217" s="14"/>
      <x:c r="M217" s="13"/>
      <x:c r="N217" s="13"/>
      <x:c r="O217" s="13"/>
      <x:c r="P217" s="13"/>
    </x:row>
    <x:row r="218">
      <x:c r="A218" s="14"/>
      <x:c r="B218" s="14"/>
      <x:c r="C218" s="13"/>
      <x:c r="D218" s="76" t="str">
        <x:f>IF(C218="","",XLOOKUP(C218,'Lists &amp; COA'!$I$47:$I$145,'Lists &amp; COA'!$J$47:$J$145,"Employee not found"))</x:f>
      </x:c>
      <x:c r="E218" s="77"/>
      <x:c r="F218" s="77"/>
      <x:c r="G218" s="77"/>
      <x:c r="H218" s="78" t="str">
        <x:f>IF(E218="","",N(E218)-N(F218)-N(G218))</x:f>
      </x:c>
      <x:c r="I218" s="77"/>
      <x:c r="J218" s="77"/>
      <x:c r="K218" s="78" t="str">
        <x:f>IF(E218="","",N(E218)+N(I218)+N(J218))</x:f>
      </x:c>
      <x:c r="L218" s="14"/>
      <x:c r="M218" s="13"/>
      <x:c r="N218" s="13"/>
      <x:c r="O218" s="13"/>
      <x:c r="P218" s="13"/>
    </x:row>
    <x:row r="219">
      <x:c r="A219" s="14"/>
      <x:c r="B219" s="14"/>
      <x:c r="C219" s="13"/>
      <x:c r="D219" s="76" t="str">
        <x:f>IF(C219="","",XLOOKUP(C219,'Lists &amp; COA'!$I$47:$I$145,'Lists &amp; COA'!$J$47:$J$145,"Employee not found"))</x:f>
      </x:c>
      <x:c r="E219" s="77"/>
      <x:c r="F219" s="77"/>
      <x:c r="G219" s="77"/>
      <x:c r="H219" s="78" t="str">
        <x:f>IF(E219="","",N(E219)-N(F219)-N(G219))</x:f>
      </x:c>
      <x:c r="I219" s="77"/>
      <x:c r="J219" s="77"/>
      <x:c r="K219" s="78" t="str">
        <x:f>IF(E219="","",N(E219)+N(I219)+N(J219))</x:f>
      </x:c>
      <x:c r="L219" s="14"/>
      <x:c r="M219" s="13"/>
      <x:c r="N219" s="13"/>
      <x:c r="O219" s="13"/>
      <x:c r="P219" s="13"/>
    </x:row>
    <x:row r="220">
      <x:c r="A220" s="14"/>
      <x:c r="B220" s="14"/>
      <x:c r="C220" s="13"/>
      <x:c r="D220" s="76" t="str">
        <x:f>IF(C220="","",XLOOKUP(C220,'Lists &amp; COA'!$I$47:$I$145,'Lists &amp; COA'!$J$47:$J$145,"Employee not found"))</x:f>
      </x:c>
      <x:c r="E220" s="77"/>
      <x:c r="F220" s="77"/>
      <x:c r="G220" s="77"/>
      <x:c r="H220" s="78" t="str">
        <x:f>IF(E220="","",N(E220)-N(F220)-N(G220))</x:f>
      </x:c>
      <x:c r="I220" s="77"/>
      <x:c r="J220" s="77"/>
      <x:c r="K220" s="78" t="str">
        <x:f>IF(E220="","",N(E220)+N(I220)+N(J220))</x:f>
      </x:c>
      <x:c r="L220" s="14"/>
      <x:c r="M220" s="13"/>
      <x:c r="N220" s="13"/>
      <x:c r="O220" s="13"/>
      <x:c r="P220" s="13"/>
    </x:row>
    <x:row r="221">
      <x:c r="A221" s="14"/>
      <x:c r="B221" s="14"/>
      <x:c r="C221" s="13"/>
      <x:c r="D221" s="76" t="str">
        <x:f>IF(C221="","",XLOOKUP(C221,'Lists &amp; COA'!$I$47:$I$145,'Lists &amp; COA'!$J$47:$J$145,"Employee not found"))</x:f>
      </x:c>
      <x:c r="E221" s="77"/>
      <x:c r="F221" s="77"/>
      <x:c r="G221" s="77"/>
      <x:c r="H221" s="78" t="str">
        <x:f>IF(E221="","",N(E221)-N(F221)-N(G221))</x:f>
      </x:c>
      <x:c r="I221" s="77"/>
      <x:c r="J221" s="77"/>
      <x:c r="K221" s="78" t="str">
        <x:f>IF(E221="","",N(E221)+N(I221)+N(J221))</x:f>
      </x:c>
      <x:c r="L221" s="14"/>
      <x:c r="M221" s="13"/>
      <x:c r="N221" s="13"/>
      <x:c r="O221" s="13"/>
      <x:c r="P221" s="13"/>
    </x:row>
    <x:row r="222">
      <x:c r="A222" s="14"/>
      <x:c r="B222" s="14"/>
      <x:c r="C222" s="13"/>
      <x:c r="D222" s="76" t="str">
        <x:f>IF(C222="","",XLOOKUP(C222,'Lists &amp; COA'!$I$47:$I$145,'Lists &amp; COA'!$J$47:$J$145,"Employee not found"))</x:f>
      </x:c>
      <x:c r="E222" s="77"/>
      <x:c r="F222" s="77"/>
      <x:c r="G222" s="77"/>
      <x:c r="H222" s="78" t="str">
        <x:f>IF(E222="","",N(E222)-N(F222)-N(G222))</x:f>
      </x:c>
      <x:c r="I222" s="77"/>
      <x:c r="J222" s="77"/>
      <x:c r="K222" s="78" t="str">
        <x:f>IF(E222="","",N(E222)+N(I222)+N(J222))</x:f>
      </x:c>
      <x:c r="L222" s="14"/>
      <x:c r="M222" s="13"/>
      <x:c r="N222" s="13"/>
      <x:c r="O222" s="13"/>
      <x:c r="P222" s="13"/>
    </x:row>
    <x:row r="223">
      <x:c r="A223" s="14"/>
      <x:c r="B223" s="14"/>
      <x:c r="C223" s="13"/>
      <x:c r="D223" s="76" t="str">
        <x:f>IF(C223="","",XLOOKUP(C223,'Lists &amp; COA'!$I$47:$I$145,'Lists &amp; COA'!$J$47:$J$145,"Employee not found"))</x:f>
      </x:c>
      <x:c r="E223" s="77"/>
      <x:c r="F223" s="77"/>
      <x:c r="G223" s="77"/>
      <x:c r="H223" s="78" t="str">
        <x:f>IF(E223="","",N(E223)-N(F223)-N(G223))</x:f>
      </x:c>
      <x:c r="I223" s="77"/>
      <x:c r="J223" s="77"/>
      <x:c r="K223" s="78" t="str">
        <x:f>IF(E223="","",N(E223)+N(I223)+N(J223))</x:f>
      </x:c>
      <x:c r="L223" s="14"/>
      <x:c r="M223" s="13"/>
      <x:c r="N223" s="13"/>
      <x:c r="O223" s="13"/>
      <x:c r="P223" s="13"/>
    </x:row>
    <x:row r="224">
      <x:c r="A224" s="14"/>
      <x:c r="B224" s="14"/>
      <x:c r="C224" s="13"/>
      <x:c r="D224" s="76" t="str">
        <x:f>IF(C224="","",XLOOKUP(C224,'Lists &amp; COA'!$I$47:$I$145,'Lists &amp; COA'!$J$47:$J$145,"Employee not found"))</x:f>
      </x:c>
      <x:c r="E224" s="77"/>
      <x:c r="F224" s="77"/>
      <x:c r="G224" s="77"/>
      <x:c r="H224" s="78" t="str">
        <x:f>IF(E224="","",N(E224)-N(F224)-N(G224))</x:f>
      </x:c>
      <x:c r="I224" s="77"/>
      <x:c r="J224" s="77"/>
      <x:c r="K224" s="78" t="str">
        <x:f>IF(E224="","",N(E224)+N(I224)+N(J224))</x:f>
      </x:c>
      <x:c r="L224" s="14"/>
      <x:c r="M224" s="13"/>
      <x:c r="N224" s="13"/>
      <x:c r="O224" s="13"/>
      <x:c r="P224" s="13"/>
    </x:row>
    <x:row r="225">
      <x:c r="A225" s="14"/>
      <x:c r="B225" s="14"/>
      <x:c r="C225" s="13"/>
      <x:c r="D225" s="76" t="str">
        <x:f>IF(C225="","",XLOOKUP(C225,'Lists &amp; COA'!$I$47:$I$145,'Lists &amp; COA'!$J$47:$J$145,"Employee not found"))</x:f>
      </x:c>
      <x:c r="E225" s="77"/>
      <x:c r="F225" s="77"/>
      <x:c r="G225" s="77"/>
      <x:c r="H225" s="78" t="str">
        <x:f>IF(E225="","",N(E225)-N(F225)-N(G225))</x:f>
      </x:c>
      <x:c r="I225" s="77"/>
      <x:c r="J225" s="77"/>
      <x:c r="K225" s="78" t="str">
        <x:f>IF(E225="","",N(E225)+N(I225)+N(J225))</x:f>
      </x:c>
      <x:c r="L225" s="14"/>
      <x:c r="M225" s="13"/>
      <x:c r="N225" s="13"/>
      <x:c r="O225" s="13"/>
      <x:c r="P225" s="13"/>
    </x:row>
    <x:row r="226">
      <x:c r="A226" s="14"/>
      <x:c r="B226" s="14"/>
      <x:c r="C226" s="13"/>
      <x:c r="D226" s="76" t="str">
        <x:f>IF(C226="","",XLOOKUP(C226,'Lists &amp; COA'!$I$47:$I$145,'Lists &amp; COA'!$J$47:$J$145,"Employee not found"))</x:f>
      </x:c>
      <x:c r="E226" s="77"/>
      <x:c r="F226" s="77"/>
      <x:c r="G226" s="77"/>
      <x:c r="H226" s="78" t="str">
        <x:f>IF(E226="","",N(E226)-N(F226)-N(G226))</x:f>
      </x:c>
      <x:c r="I226" s="77"/>
      <x:c r="J226" s="77"/>
      <x:c r="K226" s="78" t="str">
        <x:f>IF(E226="","",N(E226)+N(I226)+N(J226))</x:f>
      </x:c>
      <x:c r="L226" s="14"/>
      <x:c r="M226" s="13"/>
      <x:c r="N226" s="13"/>
      <x:c r="O226" s="13"/>
      <x:c r="P226" s="13"/>
    </x:row>
    <x:row r="227">
      <x:c r="A227" s="14"/>
      <x:c r="B227" s="14"/>
      <x:c r="C227" s="13"/>
      <x:c r="D227" s="76" t="str">
        <x:f>IF(C227="","",XLOOKUP(C227,'Lists &amp; COA'!$I$47:$I$145,'Lists &amp; COA'!$J$47:$J$145,"Employee not found"))</x:f>
      </x:c>
      <x:c r="E227" s="77"/>
      <x:c r="F227" s="77"/>
      <x:c r="G227" s="77"/>
      <x:c r="H227" s="78" t="str">
        <x:f>IF(E227="","",N(E227)-N(F227)-N(G227))</x:f>
      </x:c>
      <x:c r="I227" s="77"/>
      <x:c r="J227" s="77"/>
      <x:c r="K227" s="78" t="str">
        <x:f>IF(E227="","",N(E227)+N(I227)+N(J227))</x:f>
      </x:c>
      <x:c r="L227" s="14"/>
      <x:c r="M227" s="13"/>
      <x:c r="N227" s="13"/>
      <x:c r="O227" s="13"/>
      <x:c r="P227" s="13"/>
    </x:row>
    <x:row r="228">
      <x:c r="A228" s="14"/>
      <x:c r="B228" s="14"/>
      <x:c r="C228" s="13"/>
      <x:c r="D228" s="76" t="str">
        <x:f>IF(C228="","",XLOOKUP(C228,'Lists &amp; COA'!$I$47:$I$145,'Lists &amp; COA'!$J$47:$J$145,"Employee not found"))</x:f>
      </x:c>
      <x:c r="E228" s="77"/>
      <x:c r="F228" s="77"/>
      <x:c r="G228" s="77"/>
      <x:c r="H228" s="78" t="str">
        <x:f>IF(E228="","",N(E228)-N(F228)-N(G228))</x:f>
      </x:c>
      <x:c r="I228" s="77"/>
      <x:c r="J228" s="77"/>
      <x:c r="K228" s="78" t="str">
        <x:f>IF(E228="","",N(E228)+N(I228)+N(J228))</x:f>
      </x:c>
      <x:c r="L228" s="14"/>
      <x:c r="M228" s="13"/>
      <x:c r="N228" s="13"/>
      <x:c r="O228" s="13"/>
      <x:c r="P228" s="13"/>
    </x:row>
    <x:row r="229">
      <x:c r="A229" s="14"/>
      <x:c r="B229" s="14"/>
      <x:c r="C229" s="13"/>
      <x:c r="D229" s="76" t="str">
        <x:f>IF(C229="","",XLOOKUP(C229,'Lists &amp; COA'!$I$47:$I$145,'Lists &amp; COA'!$J$47:$J$145,"Employee not found"))</x:f>
      </x:c>
      <x:c r="E229" s="77"/>
      <x:c r="F229" s="77"/>
      <x:c r="G229" s="77"/>
      <x:c r="H229" s="78" t="str">
        <x:f>IF(E229="","",N(E229)-N(F229)-N(G229))</x:f>
      </x:c>
      <x:c r="I229" s="77"/>
      <x:c r="J229" s="77"/>
      <x:c r="K229" s="78" t="str">
        <x:f>IF(E229="","",N(E229)+N(I229)+N(J229))</x:f>
      </x:c>
      <x:c r="L229" s="14"/>
      <x:c r="M229" s="13"/>
      <x:c r="N229" s="13"/>
      <x:c r="O229" s="13"/>
      <x:c r="P229" s="13"/>
    </x:row>
    <x:row r="230">
      <x:c r="A230" s="14"/>
      <x:c r="B230" s="14"/>
      <x:c r="C230" s="13"/>
      <x:c r="D230" s="76" t="str">
        <x:f>IF(C230="","",XLOOKUP(C230,'Lists &amp; COA'!$I$47:$I$145,'Lists &amp; COA'!$J$47:$J$145,"Employee not found"))</x:f>
      </x:c>
      <x:c r="E230" s="77"/>
      <x:c r="F230" s="77"/>
      <x:c r="G230" s="77"/>
      <x:c r="H230" s="78" t="str">
        <x:f>IF(E230="","",N(E230)-N(F230)-N(G230))</x:f>
      </x:c>
      <x:c r="I230" s="77"/>
      <x:c r="J230" s="77"/>
      <x:c r="K230" s="78" t="str">
        <x:f>IF(E230="","",N(E230)+N(I230)+N(J230))</x:f>
      </x:c>
      <x:c r="L230" s="14"/>
      <x:c r="M230" s="13"/>
      <x:c r="N230" s="13"/>
      <x:c r="O230" s="13"/>
      <x:c r="P230" s="13"/>
    </x:row>
    <x:row r="231">
      <x:c r="A231" s="14"/>
      <x:c r="B231" s="14"/>
      <x:c r="C231" s="13"/>
      <x:c r="D231" s="76" t="str">
        <x:f>IF(C231="","",XLOOKUP(C231,'Lists &amp; COA'!$I$47:$I$145,'Lists &amp; COA'!$J$47:$J$145,"Employee not found"))</x:f>
      </x:c>
      <x:c r="E231" s="77"/>
      <x:c r="F231" s="77"/>
      <x:c r="G231" s="77"/>
      <x:c r="H231" s="78" t="str">
        <x:f>IF(E231="","",N(E231)-N(F231)-N(G231))</x:f>
      </x:c>
      <x:c r="I231" s="77"/>
      <x:c r="J231" s="77"/>
      <x:c r="K231" s="78" t="str">
        <x:f>IF(E231="","",N(E231)+N(I231)+N(J231))</x:f>
      </x:c>
      <x:c r="L231" s="14"/>
      <x:c r="M231" s="13"/>
      <x:c r="N231" s="13"/>
      <x:c r="O231" s="13"/>
      <x:c r="P231" s="13"/>
    </x:row>
    <x:row r="232">
      <x:c r="A232" s="14"/>
      <x:c r="B232" s="14"/>
      <x:c r="C232" s="13"/>
      <x:c r="D232" s="76" t="str">
        <x:f>IF(C232="","",XLOOKUP(C232,'Lists &amp; COA'!$I$47:$I$145,'Lists &amp; COA'!$J$47:$J$145,"Employee not found"))</x:f>
      </x:c>
      <x:c r="E232" s="77"/>
      <x:c r="F232" s="77"/>
      <x:c r="G232" s="77"/>
      <x:c r="H232" s="78" t="str">
        <x:f>IF(E232="","",N(E232)-N(F232)-N(G232))</x:f>
      </x:c>
      <x:c r="I232" s="77"/>
      <x:c r="J232" s="77"/>
      <x:c r="K232" s="78" t="str">
        <x:f>IF(E232="","",N(E232)+N(I232)+N(J232))</x:f>
      </x:c>
      <x:c r="L232" s="14"/>
      <x:c r="M232" s="13"/>
      <x:c r="N232" s="13"/>
      <x:c r="O232" s="13"/>
      <x:c r="P232" s="13"/>
    </x:row>
    <x:row r="233">
      <x:c r="A233" s="14"/>
      <x:c r="B233" s="14"/>
      <x:c r="C233" s="13"/>
      <x:c r="D233" s="76" t="str">
        <x:f>IF(C233="","",XLOOKUP(C233,'Lists &amp; COA'!$I$47:$I$145,'Lists &amp; COA'!$J$47:$J$145,"Employee not found"))</x:f>
      </x:c>
      <x:c r="E233" s="77"/>
      <x:c r="F233" s="77"/>
      <x:c r="G233" s="77"/>
      <x:c r="H233" s="78" t="str">
        <x:f>IF(E233="","",N(E233)-N(F233)-N(G233))</x:f>
      </x:c>
      <x:c r="I233" s="77"/>
      <x:c r="J233" s="77"/>
      <x:c r="K233" s="78" t="str">
        <x:f>IF(E233="","",N(E233)+N(I233)+N(J233))</x:f>
      </x:c>
      <x:c r="L233" s="14"/>
      <x:c r="M233" s="13"/>
      <x:c r="N233" s="13"/>
      <x:c r="O233" s="13"/>
      <x:c r="P233" s="13"/>
    </x:row>
    <x:row r="234">
      <x:c r="A234" s="14"/>
      <x:c r="B234" s="14"/>
      <x:c r="C234" s="13"/>
      <x:c r="D234" s="76" t="str">
        <x:f>IF(C234="","",XLOOKUP(C234,'Lists &amp; COA'!$I$47:$I$145,'Lists &amp; COA'!$J$47:$J$145,"Employee not found"))</x:f>
      </x:c>
      <x:c r="E234" s="77"/>
      <x:c r="F234" s="77"/>
      <x:c r="G234" s="77"/>
      <x:c r="H234" s="78" t="str">
        <x:f>IF(E234="","",N(E234)-N(F234)-N(G234))</x:f>
      </x:c>
      <x:c r="I234" s="77"/>
      <x:c r="J234" s="77"/>
      <x:c r="K234" s="78" t="str">
        <x:f>IF(E234="","",N(E234)+N(I234)+N(J234))</x:f>
      </x:c>
      <x:c r="L234" s="14"/>
      <x:c r="M234" s="13"/>
      <x:c r="N234" s="13"/>
      <x:c r="O234" s="13"/>
      <x:c r="P234" s="13"/>
    </x:row>
    <x:row r="235">
      <x:c r="A235" s="14"/>
      <x:c r="B235" s="14"/>
      <x:c r="C235" s="13"/>
      <x:c r="D235" s="76" t="str">
        <x:f>IF(C235="","",XLOOKUP(C235,'Lists &amp; COA'!$I$47:$I$145,'Lists &amp; COA'!$J$47:$J$145,"Employee not found"))</x:f>
      </x:c>
      <x:c r="E235" s="77"/>
      <x:c r="F235" s="77"/>
      <x:c r="G235" s="77"/>
      <x:c r="H235" s="78" t="str">
        <x:f>IF(E235="","",N(E235)-N(F235)-N(G235))</x:f>
      </x:c>
      <x:c r="I235" s="77"/>
      <x:c r="J235" s="77"/>
      <x:c r="K235" s="78" t="str">
        <x:f>IF(E235="","",N(E235)+N(I235)+N(J235))</x:f>
      </x:c>
      <x:c r="L235" s="14"/>
      <x:c r="M235" s="13"/>
      <x:c r="N235" s="13"/>
      <x:c r="O235" s="13"/>
      <x:c r="P235" s="13"/>
    </x:row>
    <x:row r="236">
      <x:c r="A236" s="14"/>
      <x:c r="B236" s="14"/>
      <x:c r="C236" s="13"/>
      <x:c r="D236" s="76" t="str">
        <x:f>IF(C236="","",XLOOKUP(C236,'Lists &amp; COA'!$I$47:$I$145,'Lists &amp; COA'!$J$47:$J$145,"Employee not found"))</x:f>
      </x:c>
      <x:c r="E236" s="77"/>
      <x:c r="F236" s="77"/>
      <x:c r="G236" s="77"/>
      <x:c r="H236" s="78" t="str">
        <x:f>IF(E236="","",N(E236)-N(F236)-N(G236))</x:f>
      </x:c>
      <x:c r="I236" s="77"/>
      <x:c r="J236" s="77"/>
      <x:c r="K236" s="78" t="str">
        <x:f>IF(E236="","",N(E236)+N(I236)+N(J236))</x:f>
      </x:c>
      <x:c r="L236" s="14"/>
      <x:c r="M236" s="13"/>
      <x:c r="N236" s="13"/>
      <x:c r="O236" s="13"/>
      <x:c r="P236" s="13"/>
    </x:row>
    <x:row r="237">
      <x:c r="A237" s="14"/>
      <x:c r="B237" s="14"/>
      <x:c r="C237" s="13"/>
      <x:c r="D237" s="76" t="str">
        <x:f>IF(C237="","",XLOOKUP(C237,'Lists &amp; COA'!$I$47:$I$145,'Lists &amp; COA'!$J$47:$J$145,"Employee not found"))</x:f>
      </x:c>
      <x:c r="E237" s="77"/>
      <x:c r="F237" s="77"/>
      <x:c r="G237" s="77"/>
      <x:c r="H237" s="78" t="str">
        <x:f>IF(E237="","",N(E237)-N(F237)-N(G237))</x:f>
      </x:c>
      <x:c r="I237" s="77"/>
      <x:c r="J237" s="77"/>
      <x:c r="K237" s="78" t="str">
        <x:f>IF(E237="","",N(E237)+N(I237)+N(J237))</x:f>
      </x:c>
      <x:c r="L237" s="14"/>
      <x:c r="M237" s="13"/>
      <x:c r="N237" s="13"/>
      <x:c r="O237" s="13"/>
      <x:c r="P237" s="13"/>
    </x:row>
    <x:row r="238">
      <x:c r="A238" s="14"/>
      <x:c r="B238" s="14"/>
      <x:c r="C238" s="13"/>
      <x:c r="D238" s="76" t="str">
        <x:f>IF(C238="","",XLOOKUP(C238,'Lists &amp; COA'!$I$47:$I$145,'Lists &amp; COA'!$J$47:$J$145,"Employee not found"))</x:f>
      </x:c>
      <x:c r="E238" s="77"/>
      <x:c r="F238" s="77"/>
      <x:c r="G238" s="77"/>
      <x:c r="H238" s="78" t="str">
        <x:f>IF(E238="","",N(E238)-N(F238)-N(G238))</x:f>
      </x:c>
      <x:c r="I238" s="77"/>
      <x:c r="J238" s="77"/>
      <x:c r="K238" s="78" t="str">
        <x:f>IF(E238="","",N(E238)+N(I238)+N(J238))</x:f>
      </x:c>
      <x:c r="L238" s="14"/>
      <x:c r="M238" s="13"/>
      <x:c r="N238" s="13"/>
      <x:c r="O238" s="13"/>
      <x:c r="P238" s="13"/>
    </x:row>
    <x:row r="239">
      <x:c r="A239" s="14"/>
      <x:c r="B239" s="14"/>
      <x:c r="C239" s="13"/>
      <x:c r="D239" s="76" t="str">
        <x:f>IF(C239="","",XLOOKUP(C239,'Lists &amp; COA'!$I$47:$I$145,'Lists &amp; COA'!$J$47:$J$145,"Employee not found"))</x:f>
      </x:c>
      <x:c r="E239" s="77"/>
      <x:c r="F239" s="77"/>
      <x:c r="G239" s="77"/>
      <x:c r="H239" s="78" t="str">
        <x:f>IF(E239="","",N(E239)-N(F239)-N(G239))</x:f>
      </x:c>
      <x:c r="I239" s="77"/>
      <x:c r="J239" s="77"/>
      <x:c r="K239" s="78" t="str">
        <x:f>IF(E239="","",N(E239)+N(I239)+N(J239))</x:f>
      </x:c>
      <x:c r="L239" s="14"/>
      <x:c r="M239" s="13"/>
      <x:c r="N239" s="13"/>
      <x:c r="O239" s="13"/>
      <x:c r="P239" s="13"/>
    </x:row>
    <x:row r="240">
      <x:c r="A240" s="14"/>
      <x:c r="B240" s="14"/>
      <x:c r="C240" s="13"/>
      <x:c r="D240" s="76" t="str">
        <x:f>IF(C240="","",XLOOKUP(C240,'Lists &amp; COA'!$I$47:$I$145,'Lists &amp; COA'!$J$47:$J$145,"Employee not found"))</x:f>
      </x:c>
      <x:c r="E240" s="77"/>
      <x:c r="F240" s="77"/>
      <x:c r="G240" s="77"/>
      <x:c r="H240" s="78" t="str">
        <x:f>IF(E240="","",N(E240)-N(F240)-N(G240))</x:f>
      </x:c>
      <x:c r="I240" s="77"/>
      <x:c r="J240" s="77"/>
      <x:c r="K240" s="78" t="str">
        <x:f>IF(E240="","",N(E240)+N(I240)+N(J240))</x:f>
      </x:c>
      <x:c r="L240" s="14"/>
      <x:c r="M240" s="13"/>
      <x:c r="N240" s="13"/>
      <x:c r="O240" s="13"/>
      <x:c r="P240" s="13"/>
    </x:row>
    <x:row r="241">
      <x:c r="A241" s="14"/>
      <x:c r="B241" s="14"/>
      <x:c r="C241" s="13"/>
      <x:c r="D241" s="76" t="str">
        <x:f>IF(C241="","",XLOOKUP(C241,'Lists &amp; COA'!$I$47:$I$145,'Lists &amp; COA'!$J$47:$J$145,"Employee not found"))</x:f>
      </x:c>
      <x:c r="E241" s="77"/>
      <x:c r="F241" s="77"/>
      <x:c r="G241" s="77"/>
      <x:c r="H241" s="78" t="str">
        <x:f>IF(E241="","",N(E241)-N(F241)-N(G241))</x:f>
      </x:c>
      <x:c r="I241" s="77"/>
      <x:c r="J241" s="77"/>
      <x:c r="K241" s="78" t="str">
        <x:f>IF(E241="","",N(E241)+N(I241)+N(J241))</x:f>
      </x:c>
      <x:c r="L241" s="14"/>
      <x:c r="M241" s="13"/>
      <x:c r="N241" s="13"/>
      <x:c r="O241" s="13"/>
      <x:c r="P241" s="13"/>
    </x:row>
    <x:row r="242">
      <x:c r="A242" s="14"/>
      <x:c r="B242" s="14"/>
      <x:c r="C242" s="13"/>
      <x:c r="D242" s="76" t="str">
        <x:f>IF(C242="","",XLOOKUP(C242,'Lists &amp; COA'!$I$47:$I$145,'Lists &amp; COA'!$J$47:$J$145,"Employee not found"))</x:f>
      </x:c>
      <x:c r="E242" s="77"/>
      <x:c r="F242" s="77"/>
      <x:c r="G242" s="77"/>
      <x:c r="H242" s="78" t="str">
        <x:f>IF(E242="","",N(E242)-N(F242)-N(G242))</x:f>
      </x:c>
      <x:c r="I242" s="77"/>
      <x:c r="J242" s="77"/>
      <x:c r="K242" s="78" t="str">
        <x:f>IF(E242="","",N(E242)+N(I242)+N(J242))</x:f>
      </x:c>
      <x:c r="L242" s="14"/>
      <x:c r="M242" s="13"/>
      <x:c r="N242" s="13"/>
      <x:c r="O242" s="13"/>
      <x:c r="P242" s="13"/>
    </x:row>
    <x:row r="243">
      <x:c r="A243" s="14"/>
      <x:c r="B243" s="14"/>
      <x:c r="C243" s="13"/>
      <x:c r="D243" s="76" t="str">
        <x:f>IF(C243="","",XLOOKUP(C243,'Lists &amp; COA'!$I$47:$I$145,'Lists &amp; COA'!$J$47:$J$145,"Employee not found"))</x:f>
      </x:c>
      <x:c r="E243" s="77"/>
      <x:c r="F243" s="77"/>
      <x:c r="G243" s="77"/>
      <x:c r="H243" s="78" t="str">
        <x:f>IF(E243="","",N(E243)-N(F243)-N(G243))</x:f>
      </x:c>
      <x:c r="I243" s="77"/>
      <x:c r="J243" s="77"/>
      <x:c r="K243" s="78" t="str">
        <x:f>IF(E243="","",N(E243)+N(I243)+N(J243))</x:f>
      </x:c>
      <x:c r="L243" s="14"/>
      <x:c r="M243" s="13"/>
      <x:c r="N243" s="13"/>
      <x:c r="O243" s="13"/>
      <x:c r="P243" s="13"/>
    </x:row>
    <x:row r="244">
      <x:c r="A244" s="14"/>
      <x:c r="B244" s="14"/>
      <x:c r="C244" s="13"/>
      <x:c r="D244" s="76" t="str">
        <x:f>IF(C244="","",XLOOKUP(C244,'Lists &amp; COA'!$I$47:$I$145,'Lists &amp; COA'!$J$47:$J$145,"Employee not found"))</x:f>
      </x:c>
      <x:c r="E244" s="77"/>
      <x:c r="F244" s="77"/>
      <x:c r="G244" s="77"/>
      <x:c r="H244" s="78" t="str">
        <x:f>IF(E244="","",N(E244)-N(F244)-N(G244))</x:f>
      </x:c>
      <x:c r="I244" s="77"/>
      <x:c r="J244" s="77"/>
      <x:c r="K244" s="78" t="str">
        <x:f>IF(E244="","",N(E244)+N(I244)+N(J244))</x:f>
      </x:c>
      <x:c r="L244" s="14"/>
      <x:c r="M244" s="13"/>
      <x:c r="N244" s="13"/>
      <x:c r="O244" s="13"/>
      <x:c r="P244" s="13"/>
    </x:row>
    <x:row r="245">
      <x:c r="A245" s="14"/>
      <x:c r="B245" s="14"/>
      <x:c r="C245" s="13"/>
      <x:c r="D245" s="76" t="str">
        <x:f>IF(C245="","",XLOOKUP(C245,'Lists &amp; COA'!$I$47:$I$145,'Lists &amp; COA'!$J$47:$J$145,"Employee not found"))</x:f>
      </x:c>
      <x:c r="E245" s="77"/>
      <x:c r="F245" s="77"/>
      <x:c r="G245" s="77"/>
      <x:c r="H245" s="78" t="str">
        <x:f>IF(E245="","",N(E245)-N(F245)-N(G245))</x:f>
      </x:c>
      <x:c r="I245" s="77"/>
      <x:c r="J245" s="77"/>
      <x:c r="K245" s="78" t="str">
        <x:f>IF(E245="","",N(E245)+N(I245)+N(J245))</x:f>
      </x:c>
      <x:c r="L245" s="14"/>
      <x:c r="M245" s="13"/>
      <x:c r="N245" s="13"/>
      <x:c r="O245" s="13"/>
      <x:c r="P245" s="13"/>
    </x:row>
    <x:row r="246">
      <x:c r="A246" s="14"/>
      <x:c r="B246" s="14"/>
      <x:c r="C246" s="13"/>
      <x:c r="D246" s="76" t="str">
        <x:f>IF(C246="","",XLOOKUP(C246,'Lists &amp; COA'!$I$47:$I$145,'Lists &amp; COA'!$J$47:$J$145,"Employee not found"))</x:f>
      </x:c>
      <x:c r="E246" s="77"/>
      <x:c r="F246" s="77"/>
      <x:c r="G246" s="77"/>
      <x:c r="H246" s="78" t="str">
        <x:f>IF(E246="","",N(E246)-N(F246)-N(G246))</x:f>
      </x:c>
      <x:c r="I246" s="77"/>
      <x:c r="J246" s="77"/>
      <x:c r="K246" s="78" t="str">
        <x:f>IF(E246="","",N(E246)+N(I246)+N(J246))</x:f>
      </x:c>
      <x:c r="L246" s="14"/>
      <x:c r="M246" s="13"/>
      <x:c r="N246" s="13"/>
      <x:c r="O246" s="13"/>
      <x:c r="P246" s="13"/>
    </x:row>
    <x:row r="247">
      <x:c r="A247" s="14"/>
      <x:c r="B247" s="14"/>
      <x:c r="C247" s="13"/>
      <x:c r="D247" s="76" t="str">
        <x:f>IF(C247="","",XLOOKUP(C247,'Lists &amp; COA'!$I$47:$I$145,'Lists &amp; COA'!$J$47:$J$145,"Employee not found"))</x:f>
      </x:c>
      <x:c r="E247" s="77"/>
      <x:c r="F247" s="77"/>
      <x:c r="G247" s="77"/>
      <x:c r="H247" s="78" t="str">
        <x:f>IF(E247="","",N(E247)-N(F247)-N(G247))</x:f>
      </x:c>
      <x:c r="I247" s="77"/>
      <x:c r="J247" s="77"/>
      <x:c r="K247" s="78" t="str">
        <x:f>IF(E247="","",N(E247)+N(I247)+N(J247))</x:f>
      </x:c>
      <x:c r="L247" s="14"/>
      <x:c r="M247" s="13"/>
      <x:c r="N247" s="13"/>
      <x:c r="O247" s="13"/>
      <x:c r="P247" s="13"/>
    </x:row>
    <x:row r="248">
      <x:c r="A248" s="14"/>
      <x:c r="B248" s="14"/>
      <x:c r="C248" s="13"/>
      <x:c r="D248" s="76" t="str">
        <x:f>IF(C248="","",XLOOKUP(C248,'Lists &amp; COA'!$I$47:$I$145,'Lists &amp; COA'!$J$47:$J$145,"Employee not found"))</x:f>
      </x:c>
      <x:c r="E248" s="77"/>
      <x:c r="F248" s="77"/>
      <x:c r="G248" s="77"/>
      <x:c r="H248" s="78" t="str">
        <x:f>IF(E248="","",N(E248)-N(F248)-N(G248))</x:f>
      </x:c>
      <x:c r="I248" s="77"/>
      <x:c r="J248" s="77"/>
      <x:c r="K248" s="78" t="str">
        <x:f>IF(E248="","",N(E248)+N(I248)+N(J248))</x:f>
      </x:c>
      <x:c r="L248" s="14"/>
      <x:c r="M248" s="13"/>
      <x:c r="N248" s="13"/>
      <x:c r="O248" s="13"/>
      <x:c r="P248" s="13"/>
    </x:row>
    <x:row r="249">
      <x:c r="A249" s="14"/>
      <x:c r="B249" s="14"/>
      <x:c r="C249" s="13"/>
      <x:c r="D249" s="76" t="str">
        <x:f>IF(C249="","",XLOOKUP(C249,'Lists &amp; COA'!$I$47:$I$145,'Lists &amp; COA'!$J$47:$J$145,"Employee not found"))</x:f>
      </x:c>
      <x:c r="E249" s="77"/>
      <x:c r="F249" s="77"/>
      <x:c r="G249" s="77"/>
      <x:c r="H249" s="78" t="str">
        <x:f>IF(E249="","",N(E249)-N(F249)-N(G249))</x:f>
      </x:c>
      <x:c r="I249" s="77"/>
      <x:c r="J249" s="77"/>
      <x:c r="K249" s="78" t="str">
        <x:f>IF(E249="","",N(E249)+N(I249)+N(J249))</x:f>
      </x:c>
      <x:c r="L249" s="14"/>
      <x:c r="M249" s="13"/>
      <x:c r="N249" s="13"/>
      <x:c r="O249" s="13"/>
      <x:c r="P249" s="13"/>
    </x:row>
    <x:row r="250">
      <x:c r="A250" s="14"/>
      <x:c r="B250" s="14"/>
      <x:c r="C250" s="13"/>
      <x:c r="D250" s="76" t="str">
        <x:f>IF(C250="","",XLOOKUP(C250,'Lists &amp; COA'!$I$47:$I$145,'Lists &amp; COA'!$J$47:$J$145,"Employee not found"))</x:f>
      </x:c>
      <x:c r="E250" s="77"/>
      <x:c r="F250" s="77"/>
      <x:c r="G250" s="77"/>
      <x:c r="H250" s="78" t="str">
        <x:f>IF(E250="","",N(E250)-N(F250)-N(G250))</x:f>
      </x:c>
      <x:c r="I250" s="77"/>
      <x:c r="J250" s="77"/>
      <x:c r="K250" s="78" t="str">
        <x:f>IF(E250="","",N(E250)+N(I250)+N(J250))</x:f>
      </x:c>
      <x:c r="L250" s="14"/>
      <x:c r="M250" s="13"/>
      <x:c r="N250" s="13"/>
      <x:c r="O250" s="13"/>
      <x:c r="P250" s="13"/>
    </x:row>
    <x:row r="251">
      <x:c r="A251" s="14"/>
      <x:c r="B251" s="14"/>
      <x:c r="C251" s="13"/>
      <x:c r="D251" s="76" t="str">
        <x:f>IF(C251="","",XLOOKUP(C251,'Lists &amp; COA'!$I$47:$I$145,'Lists &amp; COA'!$J$47:$J$145,"Employee not found"))</x:f>
      </x:c>
      <x:c r="E251" s="77"/>
      <x:c r="F251" s="77"/>
      <x:c r="G251" s="77"/>
      <x:c r="H251" s="78" t="str">
        <x:f>IF(E251="","",N(E251)-N(F251)-N(G251))</x:f>
      </x:c>
      <x:c r="I251" s="77"/>
      <x:c r="J251" s="77"/>
      <x:c r="K251" s="78" t="str">
        <x:f>IF(E251="","",N(E251)+N(I251)+N(J251))</x:f>
      </x:c>
      <x:c r="L251" s="14"/>
      <x:c r="M251" s="13"/>
      <x:c r="N251" s="13"/>
      <x:c r="O251" s="13"/>
      <x:c r="P251" s="13"/>
    </x:row>
    <x:row r="252">
      <x:c r="A252" s="14"/>
      <x:c r="B252" s="14"/>
      <x:c r="C252" s="13"/>
      <x:c r="D252" s="76" t="str">
        <x:f>IF(C252="","",XLOOKUP(C252,'Lists &amp; COA'!$I$47:$I$145,'Lists &amp; COA'!$J$47:$J$145,"Employee not found"))</x:f>
      </x:c>
      <x:c r="E252" s="77"/>
      <x:c r="F252" s="77"/>
      <x:c r="G252" s="77"/>
      <x:c r="H252" s="78" t="str">
        <x:f>IF(E252="","",N(E252)-N(F252)-N(G252))</x:f>
      </x:c>
      <x:c r="I252" s="77"/>
      <x:c r="J252" s="77"/>
      <x:c r="K252" s="78" t="str">
        <x:f>IF(E252="","",N(E252)+N(I252)+N(J252))</x:f>
      </x:c>
      <x:c r="L252" s="14"/>
      <x:c r="M252" s="13"/>
      <x:c r="N252" s="13"/>
      <x:c r="O252" s="13"/>
      <x:c r="P252" s="13"/>
    </x:row>
    <x:row r="253">
      <x:c r="A253" s="14"/>
      <x:c r="B253" s="14"/>
      <x:c r="C253" s="13"/>
      <x:c r="D253" s="76" t="str">
        <x:f>IF(C253="","",XLOOKUP(C253,'Lists &amp; COA'!$I$47:$I$145,'Lists &amp; COA'!$J$47:$J$145,"Employee not found"))</x:f>
      </x:c>
      <x:c r="E253" s="77"/>
      <x:c r="F253" s="77"/>
      <x:c r="G253" s="77"/>
      <x:c r="H253" s="78" t="str">
        <x:f>IF(E253="","",N(E253)-N(F253)-N(G253))</x:f>
      </x:c>
      <x:c r="I253" s="77"/>
      <x:c r="J253" s="77"/>
      <x:c r="K253" s="78" t="str">
        <x:f>IF(E253="","",N(E253)+N(I253)+N(J253))</x:f>
      </x:c>
      <x:c r="L253" s="14"/>
      <x:c r="M253" s="13"/>
      <x:c r="N253" s="13"/>
      <x:c r="O253" s="13"/>
      <x:c r="P253" s="13"/>
    </x:row>
    <x:row r="254">
      <x:c r="A254" s="14"/>
      <x:c r="B254" s="14"/>
      <x:c r="C254" s="13"/>
      <x:c r="D254" s="76" t="str">
        <x:f>IF(C254="","",XLOOKUP(C254,'Lists &amp; COA'!$I$47:$I$145,'Lists &amp; COA'!$J$47:$J$145,"Employee not found"))</x:f>
      </x:c>
      <x:c r="E254" s="77"/>
      <x:c r="F254" s="77"/>
      <x:c r="G254" s="77"/>
      <x:c r="H254" s="78" t="str">
        <x:f>IF(E254="","",N(E254)-N(F254)-N(G254))</x:f>
      </x:c>
      <x:c r="I254" s="77"/>
      <x:c r="J254" s="77"/>
      <x:c r="K254" s="78" t="str">
        <x:f>IF(E254="","",N(E254)+N(I254)+N(J254))</x:f>
      </x:c>
      <x:c r="L254" s="14"/>
      <x:c r="M254" s="13"/>
      <x:c r="N254" s="13"/>
      <x:c r="O254" s="13"/>
      <x:c r="P254" s="13"/>
    </x:row>
    <x:row r="255">
      <x:c r="A255" s="14"/>
      <x:c r="B255" s="14"/>
      <x:c r="C255" s="13"/>
      <x:c r="D255" s="76" t="str">
        <x:f>IF(C255="","",XLOOKUP(C255,'Lists &amp; COA'!$I$47:$I$145,'Lists &amp; COA'!$J$47:$J$145,"Employee not found"))</x:f>
      </x:c>
      <x:c r="E255" s="77"/>
      <x:c r="F255" s="77"/>
      <x:c r="G255" s="77"/>
      <x:c r="H255" s="78" t="str">
        <x:f>IF(E255="","",N(E255)-N(F255)-N(G255))</x:f>
      </x:c>
      <x:c r="I255" s="77"/>
      <x:c r="J255" s="77"/>
      <x:c r="K255" s="78" t="str">
        <x:f>IF(E255="","",N(E255)+N(I255)+N(J255))</x:f>
      </x:c>
      <x:c r="L255" s="14"/>
      <x:c r="M255" s="13"/>
      <x:c r="N255" s="13"/>
      <x:c r="O255" s="13"/>
      <x:c r="P255" s="13"/>
    </x:row>
    <x:row r="256">
      <x:c r="A256" s="14"/>
      <x:c r="B256" s="14"/>
      <x:c r="C256" s="13"/>
      <x:c r="D256" s="76" t="str">
        <x:f>IF(C256="","",XLOOKUP(C256,'Lists &amp; COA'!$I$47:$I$145,'Lists &amp; COA'!$J$47:$J$145,"Employee not found"))</x:f>
      </x:c>
      <x:c r="E256" s="77"/>
      <x:c r="F256" s="77"/>
      <x:c r="G256" s="77"/>
      <x:c r="H256" s="78" t="str">
        <x:f>IF(E256="","",N(E256)-N(F256)-N(G256))</x:f>
      </x:c>
      <x:c r="I256" s="77"/>
      <x:c r="J256" s="77"/>
      <x:c r="K256" s="78" t="str">
        <x:f>IF(E256="","",N(E256)+N(I256)+N(J256))</x:f>
      </x:c>
      <x:c r="L256" s="14"/>
      <x:c r="M256" s="13"/>
      <x:c r="N256" s="13"/>
      <x:c r="O256" s="13"/>
      <x:c r="P256" s="13"/>
    </x:row>
    <x:row r="257">
      <x:c r="A257" s="14"/>
      <x:c r="B257" s="14"/>
      <x:c r="C257" s="13"/>
      <x:c r="D257" s="76" t="str">
        <x:f>IF(C257="","",XLOOKUP(C257,'Lists &amp; COA'!$I$47:$I$145,'Lists &amp; COA'!$J$47:$J$145,"Employee not found"))</x:f>
      </x:c>
      <x:c r="E257" s="77"/>
      <x:c r="F257" s="77"/>
      <x:c r="G257" s="77"/>
      <x:c r="H257" s="78" t="str">
        <x:f>IF(E257="","",N(E257)-N(F257)-N(G257))</x:f>
      </x:c>
      <x:c r="I257" s="77"/>
      <x:c r="J257" s="77"/>
      <x:c r="K257" s="78" t="str">
        <x:f>IF(E257="","",N(E257)+N(I257)+N(J257))</x:f>
      </x:c>
      <x:c r="L257" s="14"/>
      <x:c r="M257" s="13"/>
      <x:c r="N257" s="13"/>
      <x:c r="O257" s="13"/>
      <x:c r="P257" s="13"/>
    </x:row>
    <x:row r="258">
      <x:c r="A258" s="14"/>
      <x:c r="B258" s="14"/>
      <x:c r="C258" s="13"/>
      <x:c r="D258" s="76" t="str">
        <x:f>IF(C258="","",XLOOKUP(C258,'Lists &amp; COA'!$I$47:$I$145,'Lists &amp; COA'!$J$47:$J$145,"Employee not found"))</x:f>
      </x:c>
      <x:c r="E258" s="77"/>
      <x:c r="F258" s="77"/>
      <x:c r="G258" s="77"/>
      <x:c r="H258" s="78" t="str">
        <x:f>IF(E258="","",N(E258)-N(F258)-N(G258))</x:f>
      </x:c>
      <x:c r="I258" s="77"/>
      <x:c r="J258" s="77"/>
      <x:c r="K258" s="78" t="str">
        <x:f>IF(E258="","",N(E258)+N(I258)+N(J258))</x:f>
      </x:c>
      <x:c r="L258" s="14"/>
      <x:c r="M258" s="13"/>
      <x:c r="N258" s="13"/>
      <x:c r="O258" s="13"/>
      <x:c r="P258" s="13"/>
    </x:row>
    <x:row r="259">
      <x:c r="A259" s="14"/>
      <x:c r="B259" s="14"/>
      <x:c r="C259" s="13"/>
      <x:c r="D259" s="76" t="str">
        <x:f>IF(C259="","",XLOOKUP(C259,'Lists &amp; COA'!$I$47:$I$145,'Lists &amp; COA'!$J$47:$J$145,"Employee not found"))</x:f>
      </x:c>
      <x:c r="E259" s="77"/>
      <x:c r="F259" s="77"/>
      <x:c r="G259" s="77"/>
      <x:c r="H259" s="78" t="str">
        <x:f>IF(E259="","",N(E259)-N(F259)-N(G259))</x:f>
      </x:c>
      <x:c r="I259" s="77"/>
      <x:c r="J259" s="77"/>
      <x:c r="K259" s="78" t="str">
        <x:f>IF(E259="","",N(E259)+N(I259)+N(J259))</x:f>
      </x:c>
      <x:c r="L259" s="14"/>
      <x:c r="M259" s="13"/>
      <x:c r="N259" s="13"/>
      <x:c r="O259" s="13"/>
      <x:c r="P259" s="13"/>
    </x:row>
    <x:row r="260">
      <x:c r="A260" s="14"/>
      <x:c r="B260" s="14"/>
      <x:c r="C260" s="13"/>
      <x:c r="D260" s="76" t="str">
        <x:f>IF(C260="","",XLOOKUP(C260,'Lists &amp; COA'!$I$47:$I$145,'Lists &amp; COA'!$J$47:$J$145,"Employee not found"))</x:f>
      </x:c>
      <x:c r="E260" s="77"/>
      <x:c r="F260" s="77"/>
      <x:c r="G260" s="77"/>
      <x:c r="H260" s="78" t="str">
        <x:f>IF(E260="","",N(E260)-N(F260)-N(G260))</x:f>
      </x:c>
      <x:c r="I260" s="77"/>
      <x:c r="J260" s="77"/>
      <x:c r="K260" s="78" t="str">
        <x:f>IF(E260="","",N(E260)+N(I260)+N(J260))</x:f>
      </x:c>
      <x:c r="L260" s="14"/>
      <x:c r="M260" s="13"/>
      <x:c r="N260" s="13"/>
      <x:c r="O260" s="13"/>
      <x:c r="P260" s="13"/>
    </x:row>
    <x:row r="261">
      <x:c r="A261" s="14"/>
      <x:c r="B261" s="14"/>
      <x:c r="C261" s="13"/>
      <x:c r="D261" s="76" t="str">
        <x:f>IF(C261="","",XLOOKUP(C261,'Lists &amp; COA'!$I$47:$I$145,'Lists &amp; COA'!$J$47:$J$145,"Employee not found"))</x:f>
      </x:c>
      <x:c r="E261" s="77"/>
      <x:c r="F261" s="77"/>
      <x:c r="G261" s="77"/>
      <x:c r="H261" s="78" t="str">
        <x:f>IF(E261="","",N(E261)-N(F261)-N(G261))</x:f>
      </x:c>
      <x:c r="I261" s="77"/>
      <x:c r="J261" s="77"/>
      <x:c r="K261" s="78" t="str">
        <x:f>IF(E261="","",N(E261)+N(I261)+N(J261))</x:f>
      </x:c>
      <x:c r="L261" s="14"/>
      <x:c r="M261" s="13"/>
      <x:c r="N261" s="13"/>
      <x:c r="O261" s="13"/>
      <x:c r="P261" s="13"/>
    </x:row>
    <x:row r="262">
      <x:c r="A262" s="14"/>
      <x:c r="B262" s="14"/>
      <x:c r="C262" s="13"/>
      <x:c r="D262" s="76" t="str">
        <x:f>IF(C262="","",XLOOKUP(C262,'Lists &amp; COA'!$I$47:$I$145,'Lists &amp; COA'!$J$47:$J$145,"Employee not found"))</x:f>
      </x:c>
      <x:c r="E262" s="77"/>
      <x:c r="F262" s="77"/>
      <x:c r="G262" s="77"/>
      <x:c r="H262" s="78" t="str">
        <x:f>IF(E262="","",N(E262)-N(F262)-N(G262))</x:f>
      </x:c>
      <x:c r="I262" s="77"/>
      <x:c r="J262" s="77"/>
      <x:c r="K262" s="78" t="str">
        <x:f>IF(E262="","",N(E262)+N(I262)+N(J262))</x:f>
      </x:c>
      <x:c r="L262" s="14"/>
      <x:c r="M262" s="13"/>
      <x:c r="N262" s="13"/>
      <x:c r="O262" s="13"/>
      <x:c r="P262" s="13"/>
    </x:row>
    <x:row r="263">
      <x:c r="A263" s="14"/>
      <x:c r="B263" s="14"/>
      <x:c r="C263" s="13"/>
      <x:c r="D263" s="76" t="str">
        <x:f>IF(C263="","",XLOOKUP(C263,'Lists &amp; COA'!$I$47:$I$145,'Lists &amp; COA'!$J$47:$J$145,"Employee not found"))</x:f>
      </x:c>
      <x:c r="E263" s="77"/>
      <x:c r="F263" s="77"/>
      <x:c r="G263" s="77"/>
      <x:c r="H263" s="78" t="str">
        <x:f>IF(E263="","",N(E263)-N(F263)-N(G263))</x:f>
      </x:c>
      <x:c r="I263" s="77"/>
      <x:c r="J263" s="77"/>
      <x:c r="K263" s="78" t="str">
        <x:f>IF(E263="","",N(E263)+N(I263)+N(J263))</x:f>
      </x:c>
      <x:c r="L263" s="14"/>
      <x:c r="M263" s="13"/>
      <x:c r="N263" s="13"/>
      <x:c r="O263" s="13"/>
      <x:c r="P263" s="13"/>
    </x:row>
    <x:row r="264">
      <x:c r="A264" s="14"/>
      <x:c r="B264" s="14"/>
      <x:c r="C264" s="13"/>
      <x:c r="D264" s="76" t="str">
        <x:f>IF(C264="","",XLOOKUP(C264,'Lists &amp; COA'!$I$47:$I$145,'Lists &amp; COA'!$J$47:$J$145,"Employee not found"))</x:f>
      </x:c>
      <x:c r="E264" s="77"/>
      <x:c r="F264" s="77"/>
      <x:c r="G264" s="77"/>
      <x:c r="H264" s="78" t="str">
        <x:f>IF(E264="","",N(E264)-N(F264)-N(G264))</x:f>
      </x:c>
      <x:c r="I264" s="77"/>
      <x:c r="J264" s="77"/>
      <x:c r="K264" s="78" t="str">
        <x:f>IF(E264="","",N(E264)+N(I264)+N(J264))</x:f>
      </x:c>
      <x:c r="L264" s="14"/>
      <x:c r="M264" s="13"/>
      <x:c r="N264" s="13"/>
      <x:c r="O264" s="13"/>
      <x:c r="P264" s="13"/>
    </x:row>
    <x:row r="265">
      <x:c r="A265" s="14"/>
      <x:c r="B265" s="14"/>
      <x:c r="C265" s="13"/>
      <x:c r="D265" s="76" t="str">
        <x:f>IF(C265="","",XLOOKUP(C265,'Lists &amp; COA'!$I$47:$I$145,'Lists &amp; COA'!$J$47:$J$145,"Employee not found"))</x:f>
      </x:c>
      <x:c r="E265" s="77"/>
      <x:c r="F265" s="77"/>
      <x:c r="G265" s="77"/>
      <x:c r="H265" s="78" t="str">
        <x:f>IF(E265="","",N(E265)-N(F265)-N(G265))</x:f>
      </x:c>
      <x:c r="I265" s="77"/>
      <x:c r="J265" s="77"/>
      <x:c r="K265" s="78" t="str">
        <x:f>IF(E265="","",N(E265)+N(I265)+N(J265))</x:f>
      </x:c>
      <x:c r="L265" s="14"/>
      <x:c r="M265" s="13"/>
      <x:c r="N265" s="13"/>
      <x:c r="O265" s="13"/>
      <x:c r="P265" s="13"/>
    </x:row>
    <x:row r="266">
      <x:c r="A266" s="14"/>
      <x:c r="B266" s="14"/>
      <x:c r="C266" s="13"/>
      <x:c r="D266" s="76" t="str">
        <x:f>IF(C266="","",XLOOKUP(C266,'Lists &amp; COA'!$I$47:$I$145,'Lists &amp; COA'!$J$47:$J$145,"Employee not found"))</x:f>
      </x:c>
      <x:c r="E266" s="77"/>
      <x:c r="F266" s="77"/>
      <x:c r="G266" s="77"/>
      <x:c r="H266" s="78" t="str">
        <x:f>IF(E266="","",N(E266)-N(F266)-N(G266))</x:f>
      </x:c>
      <x:c r="I266" s="77"/>
      <x:c r="J266" s="77"/>
      <x:c r="K266" s="78" t="str">
        <x:f>IF(E266="","",N(E266)+N(I266)+N(J266))</x:f>
      </x:c>
      <x:c r="L266" s="14"/>
      <x:c r="M266" s="13"/>
      <x:c r="N266" s="13"/>
      <x:c r="O266" s="13"/>
      <x:c r="P266" s="13"/>
    </x:row>
    <x:row r="267">
      <x:c r="A267" s="14"/>
      <x:c r="B267" s="14"/>
      <x:c r="C267" s="13"/>
      <x:c r="D267" s="76" t="str">
        <x:f>IF(C267="","",XLOOKUP(C267,'Lists &amp; COA'!$I$47:$I$145,'Lists &amp; COA'!$J$47:$J$145,"Employee not found"))</x:f>
      </x:c>
      <x:c r="E267" s="77"/>
      <x:c r="F267" s="77"/>
      <x:c r="G267" s="77"/>
      <x:c r="H267" s="78" t="str">
        <x:f>IF(E267="","",N(E267)-N(F267)-N(G267))</x:f>
      </x:c>
      <x:c r="I267" s="77"/>
      <x:c r="J267" s="77"/>
      <x:c r="K267" s="78" t="str">
        <x:f>IF(E267="","",N(E267)+N(I267)+N(J267))</x:f>
      </x:c>
      <x:c r="L267" s="14"/>
      <x:c r="M267" s="13"/>
      <x:c r="N267" s="13"/>
      <x:c r="O267" s="13"/>
      <x:c r="P267" s="13"/>
    </x:row>
    <x:row r="268">
      <x:c r="A268" s="14"/>
      <x:c r="B268" s="14"/>
      <x:c r="C268" s="13"/>
      <x:c r="D268" s="76" t="str">
        <x:f>IF(C268="","",XLOOKUP(C268,'Lists &amp; COA'!$I$47:$I$145,'Lists &amp; COA'!$J$47:$J$145,"Employee not found"))</x:f>
      </x:c>
      <x:c r="E268" s="77"/>
      <x:c r="F268" s="77"/>
      <x:c r="G268" s="77"/>
      <x:c r="H268" s="78" t="str">
        <x:f>IF(E268="","",N(E268)-N(F268)-N(G268))</x:f>
      </x:c>
      <x:c r="I268" s="77"/>
      <x:c r="J268" s="77"/>
      <x:c r="K268" s="78" t="str">
        <x:f>IF(E268="","",N(E268)+N(I268)+N(J268))</x:f>
      </x:c>
      <x:c r="L268" s="14"/>
      <x:c r="M268" s="13"/>
      <x:c r="N268" s="13"/>
      <x:c r="O268" s="13"/>
      <x:c r="P268" s="13"/>
    </x:row>
    <x:row r="269">
      <x:c r="A269" s="14"/>
      <x:c r="B269" s="14"/>
      <x:c r="C269" s="13"/>
      <x:c r="D269" s="76" t="str">
        <x:f>IF(C269="","",XLOOKUP(C269,'Lists &amp; COA'!$I$47:$I$145,'Lists &amp; COA'!$J$47:$J$145,"Employee not found"))</x:f>
      </x:c>
      <x:c r="E269" s="77"/>
      <x:c r="F269" s="77"/>
      <x:c r="G269" s="77"/>
      <x:c r="H269" s="78" t="str">
        <x:f>IF(E269="","",N(E269)-N(F269)-N(G269))</x:f>
      </x:c>
      <x:c r="I269" s="77"/>
      <x:c r="J269" s="77"/>
      <x:c r="K269" s="78" t="str">
        <x:f>IF(E269="","",N(E269)+N(I269)+N(J269))</x:f>
      </x:c>
      <x:c r="L269" s="14"/>
      <x:c r="M269" s="13"/>
      <x:c r="N269" s="13"/>
      <x:c r="O269" s="13"/>
      <x:c r="P269" s="13"/>
    </x:row>
    <x:row r="270">
      <x:c r="A270" s="14"/>
      <x:c r="B270" s="14"/>
      <x:c r="C270" s="13"/>
      <x:c r="D270" s="76" t="str">
        <x:f>IF(C270="","",XLOOKUP(C270,'Lists &amp; COA'!$I$47:$I$145,'Lists &amp; COA'!$J$47:$J$145,"Employee not found"))</x:f>
      </x:c>
      <x:c r="E270" s="77"/>
      <x:c r="F270" s="77"/>
      <x:c r="G270" s="77"/>
      <x:c r="H270" s="78" t="str">
        <x:f>IF(E270="","",N(E270)-N(F270)-N(G270))</x:f>
      </x:c>
      <x:c r="I270" s="77"/>
      <x:c r="J270" s="77"/>
      <x:c r="K270" s="78" t="str">
        <x:f>IF(E270="","",N(E270)+N(I270)+N(J270))</x:f>
      </x:c>
      <x:c r="L270" s="14"/>
      <x:c r="M270" s="13"/>
      <x:c r="N270" s="13"/>
      <x:c r="O270" s="13"/>
      <x:c r="P270" s="13"/>
    </x:row>
    <x:row r="271">
      <x:c r="A271" s="14"/>
      <x:c r="B271" s="14"/>
      <x:c r="C271" s="13"/>
      <x:c r="D271" s="76" t="str">
        <x:f>IF(C271="","",XLOOKUP(C271,'Lists &amp; COA'!$I$47:$I$145,'Lists &amp; COA'!$J$47:$J$145,"Employee not found"))</x:f>
      </x:c>
      <x:c r="E271" s="77"/>
      <x:c r="F271" s="77"/>
      <x:c r="G271" s="77"/>
      <x:c r="H271" s="78" t="str">
        <x:f>IF(E271="","",N(E271)-N(F271)-N(G271))</x:f>
      </x:c>
      <x:c r="I271" s="77"/>
      <x:c r="J271" s="77"/>
      <x:c r="K271" s="78" t="str">
        <x:f>IF(E271="","",N(E271)+N(I271)+N(J271))</x:f>
      </x:c>
      <x:c r="L271" s="14"/>
      <x:c r="M271" s="13"/>
      <x:c r="N271" s="13"/>
      <x:c r="O271" s="13"/>
      <x:c r="P271" s="13"/>
    </x:row>
    <x:row r="272">
      <x:c r="A272" s="14"/>
      <x:c r="B272" s="14"/>
      <x:c r="C272" s="13"/>
      <x:c r="D272" s="76" t="str">
        <x:f>IF(C272="","",XLOOKUP(C272,'Lists &amp; COA'!$I$47:$I$145,'Lists &amp; COA'!$J$47:$J$145,"Employee not found"))</x:f>
      </x:c>
      <x:c r="E272" s="77"/>
      <x:c r="F272" s="77"/>
      <x:c r="G272" s="77"/>
      <x:c r="H272" s="78" t="str">
        <x:f>IF(E272="","",N(E272)-N(F272)-N(G272))</x:f>
      </x:c>
      <x:c r="I272" s="77"/>
      <x:c r="J272" s="77"/>
      <x:c r="K272" s="78" t="str">
        <x:f>IF(E272="","",N(E272)+N(I272)+N(J272))</x:f>
      </x:c>
      <x:c r="L272" s="14"/>
      <x:c r="M272" s="13"/>
      <x:c r="N272" s="13"/>
      <x:c r="O272" s="13"/>
      <x:c r="P272" s="13"/>
    </x:row>
    <x:row r="273">
      <x:c r="A273" s="14"/>
      <x:c r="B273" s="14"/>
      <x:c r="C273" s="13"/>
      <x:c r="D273" s="76" t="str">
        <x:f>IF(C273="","",XLOOKUP(C273,'Lists &amp; COA'!$I$47:$I$145,'Lists &amp; COA'!$J$47:$J$145,"Employee not found"))</x:f>
      </x:c>
      <x:c r="E273" s="77"/>
      <x:c r="F273" s="77"/>
      <x:c r="G273" s="77"/>
      <x:c r="H273" s="78" t="str">
        <x:f>IF(E273="","",N(E273)-N(F273)-N(G273))</x:f>
      </x:c>
      <x:c r="I273" s="77"/>
      <x:c r="J273" s="77"/>
      <x:c r="K273" s="78" t="str">
        <x:f>IF(E273="","",N(E273)+N(I273)+N(J273))</x:f>
      </x:c>
      <x:c r="L273" s="14"/>
      <x:c r="M273" s="13"/>
      <x:c r="N273" s="13"/>
      <x:c r="O273" s="13"/>
      <x:c r="P273" s="13"/>
    </x:row>
    <x:row r="274">
      <x:c r="A274" s="14"/>
      <x:c r="B274" s="14"/>
      <x:c r="C274" s="13"/>
      <x:c r="D274" s="76" t="str">
        <x:f>IF(C274="","",XLOOKUP(C274,'Lists &amp; COA'!$I$47:$I$145,'Lists &amp; COA'!$J$47:$J$145,"Employee not found"))</x:f>
      </x:c>
      <x:c r="E274" s="77"/>
      <x:c r="F274" s="77"/>
      <x:c r="G274" s="77"/>
      <x:c r="H274" s="78" t="str">
        <x:f>IF(E274="","",N(E274)-N(F274)-N(G274))</x:f>
      </x:c>
      <x:c r="I274" s="77"/>
      <x:c r="J274" s="77"/>
      <x:c r="K274" s="78" t="str">
        <x:f>IF(E274="","",N(E274)+N(I274)+N(J274))</x:f>
      </x:c>
      <x:c r="L274" s="14"/>
      <x:c r="M274" s="13"/>
      <x:c r="N274" s="13"/>
      <x:c r="O274" s="13"/>
      <x:c r="P274" s="13"/>
    </x:row>
    <x:row r="275">
      <x:c r="A275" s="14"/>
      <x:c r="B275" s="14"/>
      <x:c r="C275" s="13"/>
      <x:c r="D275" s="76" t="str">
        <x:f>IF(C275="","",XLOOKUP(C275,'Lists &amp; COA'!$I$47:$I$145,'Lists &amp; COA'!$J$47:$J$145,"Employee not found"))</x:f>
      </x:c>
      <x:c r="E275" s="77"/>
      <x:c r="F275" s="77"/>
      <x:c r="G275" s="77"/>
      <x:c r="H275" s="78" t="str">
        <x:f>IF(E275="","",N(E275)-N(F275)-N(G275))</x:f>
      </x:c>
      <x:c r="I275" s="77"/>
      <x:c r="J275" s="77"/>
      <x:c r="K275" s="78" t="str">
        <x:f>IF(E275="","",N(E275)+N(I275)+N(J275))</x:f>
      </x:c>
      <x:c r="L275" s="14"/>
      <x:c r="M275" s="13"/>
      <x:c r="N275" s="13"/>
      <x:c r="O275" s="13"/>
      <x:c r="P275" s="13"/>
    </x:row>
    <x:row r="276">
      <x:c r="A276" s="14"/>
      <x:c r="B276" s="14"/>
      <x:c r="C276" s="13"/>
      <x:c r="D276" s="76" t="str">
        <x:f>IF(C276="","",XLOOKUP(C276,'Lists &amp; COA'!$I$47:$I$145,'Lists &amp; COA'!$J$47:$J$145,"Employee not found"))</x:f>
      </x:c>
      <x:c r="E276" s="77"/>
      <x:c r="F276" s="77"/>
      <x:c r="G276" s="77"/>
      <x:c r="H276" s="78" t="str">
        <x:f>IF(E276="","",N(E276)-N(F276)-N(G276))</x:f>
      </x:c>
      <x:c r="I276" s="77"/>
      <x:c r="J276" s="77"/>
      <x:c r="K276" s="78" t="str">
        <x:f>IF(E276="","",N(E276)+N(I276)+N(J276))</x:f>
      </x:c>
      <x:c r="L276" s="14"/>
      <x:c r="M276" s="13"/>
      <x:c r="N276" s="13"/>
      <x:c r="O276" s="13"/>
      <x:c r="P276" s="13"/>
    </x:row>
    <x:row r="277">
      <x:c r="A277" s="14"/>
      <x:c r="B277" s="14"/>
      <x:c r="C277" s="13"/>
      <x:c r="D277" s="76" t="str">
        <x:f>IF(C277="","",XLOOKUP(C277,'Lists &amp; COA'!$I$47:$I$145,'Lists &amp; COA'!$J$47:$J$145,"Employee not found"))</x:f>
      </x:c>
      <x:c r="E277" s="77"/>
      <x:c r="F277" s="77"/>
      <x:c r="G277" s="77"/>
      <x:c r="H277" s="78" t="str">
        <x:f>IF(E277="","",N(E277)-N(F277)-N(G277))</x:f>
      </x:c>
      <x:c r="I277" s="77"/>
      <x:c r="J277" s="77"/>
      <x:c r="K277" s="78" t="str">
        <x:f>IF(E277="","",N(E277)+N(I277)+N(J277))</x:f>
      </x:c>
      <x:c r="L277" s="14"/>
      <x:c r="M277" s="13"/>
      <x:c r="N277" s="13"/>
      <x:c r="O277" s="13"/>
      <x:c r="P277" s="13"/>
    </x:row>
    <x:row r="278">
      <x:c r="A278" s="14"/>
      <x:c r="B278" s="14"/>
      <x:c r="C278" s="13"/>
      <x:c r="D278" s="76" t="str">
        <x:f>IF(C278="","",XLOOKUP(C278,'Lists &amp; COA'!$I$47:$I$145,'Lists &amp; COA'!$J$47:$J$145,"Employee not found"))</x:f>
      </x:c>
      <x:c r="E278" s="77"/>
      <x:c r="F278" s="77"/>
      <x:c r="G278" s="77"/>
      <x:c r="H278" s="78" t="str">
        <x:f>IF(E278="","",N(E278)-N(F278)-N(G278))</x:f>
      </x:c>
      <x:c r="I278" s="77"/>
      <x:c r="J278" s="77"/>
      <x:c r="K278" s="78" t="str">
        <x:f>IF(E278="","",N(E278)+N(I278)+N(J278))</x:f>
      </x:c>
      <x:c r="L278" s="14"/>
      <x:c r="M278" s="13"/>
      <x:c r="N278" s="13"/>
      <x:c r="O278" s="13"/>
      <x:c r="P278" s="13"/>
    </x:row>
    <x:row r="279">
      <x:c r="A279" s="14"/>
      <x:c r="B279" s="14"/>
      <x:c r="C279" s="13"/>
      <x:c r="D279" s="76" t="str">
        <x:f>IF(C279="","",XLOOKUP(C279,'Lists &amp; COA'!$I$47:$I$145,'Lists &amp; COA'!$J$47:$J$145,"Employee not found"))</x:f>
      </x:c>
      <x:c r="E279" s="77"/>
      <x:c r="F279" s="77"/>
      <x:c r="G279" s="77"/>
      <x:c r="H279" s="78" t="str">
        <x:f>IF(E279="","",N(E279)-N(F279)-N(G279))</x:f>
      </x:c>
      <x:c r="I279" s="77"/>
      <x:c r="J279" s="77"/>
      <x:c r="K279" s="78" t="str">
        <x:f>IF(E279="","",N(E279)+N(I279)+N(J279))</x:f>
      </x:c>
      <x:c r="L279" s="14"/>
      <x:c r="M279" s="13"/>
      <x:c r="N279" s="13"/>
      <x:c r="O279" s="13"/>
      <x:c r="P279" s="13"/>
    </x:row>
    <x:row r="280">
      <x:c r="A280" s="14"/>
      <x:c r="B280" s="14"/>
      <x:c r="C280" s="13"/>
      <x:c r="D280" s="76" t="str">
        <x:f>IF(C280="","",XLOOKUP(C280,'Lists &amp; COA'!$I$47:$I$145,'Lists &amp; COA'!$J$47:$J$145,"Employee not found"))</x:f>
      </x:c>
      <x:c r="E280" s="77"/>
      <x:c r="F280" s="77"/>
      <x:c r="G280" s="77"/>
      <x:c r="H280" s="78" t="str">
        <x:f>IF(E280="","",N(E280)-N(F280)-N(G280))</x:f>
      </x:c>
      <x:c r="I280" s="77"/>
      <x:c r="J280" s="77"/>
      <x:c r="K280" s="78" t="str">
        <x:f>IF(E280="","",N(E280)+N(I280)+N(J280))</x:f>
      </x:c>
      <x:c r="L280" s="14"/>
      <x:c r="M280" s="13"/>
      <x:c r="N280" s="13"/>
      <x:c r="O280" s="13"/>
      <x:c r="P280" s="13"/>
    </x:row>
    <x:row r="281">
      <x:c r="A281" s="14"/>
      <x:c r="B281" s="14"/>
      <x:c r="C281" s="13"/>
      <x:c r="D281" s="76" t="str">
        <x:f>IF(C281="","",XLOOKUP(C281,'Lists &amp; COA'!$I$47:$I$145,'Lists &amp; COA'!$J$47:$J$145,"Employee not found"))</x:f>
      </x:c>
      <x:c r="E281" s="77"/>
      <x:c r="F281" s="77"/>
      <x:c r="G281" s="77"/>
      <x:c r="H281" s="78" t="str">
        <x:f>IF(E281="","",N(E281)-N(F281)-N(G281))</x:f>
      </x:c>
      <x:c r="I281" s="77"/>
      <x:c r="J281" s="77"/>
      <x:c r="K281" s="78" t="str">
        <x:f>IF(E281="","",N(E281)+N(I281)+N(J281))</x:f>
      </x:c>
      <x:c r="L281" s="14"/>
      <x:c r="M281" s="13"/>
      <x:c r="N281" s="13"/>
      <x:c r="O281" s="13"/>
      <x:c r="P281" s="13"/>
    </x:row>
    <x:row r="282">
      <x:c r="A282" s="14"/>
      <x:c r="B282" s="14"/>
      <x:c r="C282" s="13"/>
      <x:c r="D282" s="76" t="str">
        <x:f>IF(C282="","",XLOOKUP(C282,'Lists &amp; COA'!$I$47:$I$145,'Lists &amp; COA'!$J$47:$J$145,"Employee not found"))</x:f>
      </x:c>
      <x:c r="E282" s="77"/>
      <x:c r="F282" s="77"/>
      <x:c r="G282" s="77"/>
      <x:c r="H282" s="78" t="str">
        <x:f>IF(E282="","",N(E282)-N(F282)-N(G282))</x:f>
      </x:c>
      <x:c r="I282" s="77"/>
      <x:c r="J282" s="77"/>
      <x:c r="K282" s="78" t="str">
        <x:f>IF(E282="","",N(E282)+N(I282)+N(J282))</x:f>
      </x:c>
      <x:c r="L282" s="14"/>
      <x:c r="M282" s="13"/>
      <x:c r="N282" s="13"/>
      <x:c r="O282" s="13"/>
      <x:c r="P282" s="13"/>
    </x:row>
    <x:row r="283">
      <x:c r="A283" s="14"/>
      <x:c r="B283" s="14"/>
      <x:c r="C283" s="13"/>
      <x:c r="D283" s="76" t="str">
        <x:f>IF(C283="","",XLOOKUP(C283,'Lists &amp; COA'!$I$47:$I$145,'Lists &amp; COA'!$J$47:$J$145,"Employee not found"))</x:f>
      </x:c>
      <x:c r="E283" s="77"/>
      <x:c r="F283" s="77"/>
      <x:c r="G283" s="77"/>
      <x:c r="H283" s="78" t="str">
        <x:f>IF(E283="","",N(E283)-N(F283)-N(G283))</x:f>
      </x:c>
      <x:c r="I283" s="77"/>
      <x:c r="J283" s="77"/>
      <x:c r="K283" s="78" t="str">
        <x:f>IF(E283="","",N(E283)+N(I283)+N(J283))</x:f>
      </x:c>
      <x:c r="L283" s="14"/>
      <x:c r="M283" s="13"/>
      <x:c r="N283" s="13"/>
      <x:c r="O283" s="13"/>
      <x:c r="P283" s="13"/>
    </x:row>
    <x:row r="284">
      <x:c r="A284" s="14"/>
      <x:c r="B284" s="14"/>
      <x:c r="C284" s="13"/>
      <x:c r="D284" s="76" t="str">
        <x:f>IF(C284="","",XLOOKUP(C284,'Lists &amp; COA'!$I$47:$I$145,'Lists &amp; COA'!$J$47:$J$145,"Employee not found"))</x:f>
      </x:c>
      <x:c r="E284" s="77"/>
      <x:c r="F284" s="77"/>
      <x:c r="G284" s="77"/>
      <x:c r="H284" s="78" t="str">
        <x:f>IF(E284="","",N(E284)-N(F284)-N(G284))</x:f>
      </x:c>
      <x:c r="I284" s="77"/>
      <x:c r="J284" s="77"/>
      <x:c r="K284" s="78" t="str">
        <x:f>IF(E284="","",N(E284)+N(I284)+N(J284))</x:f>
      </x:c>
      <x:c r="L284" s="14"/>
      <x:c r="M284" s="13"/>
      <x:c r="N284" s="13"/>
      <x:c r="O284" s="13"/>
      <x:c r="P284" s="13"/>
    </x:row>
    <x:row r="285">
      <x:c r="A285" s="14"/>
      <x:c r="B285" s="14"/>
      <x:c r="C285" s="13"/>
      <x:c r="D285" s="76" t="str">
        <x:f>IF(C285="","",XLOOKUP(C285,'Lists &amp; COA'!$I$47:$I$145,'Lists &amp; COA'!$J$47:$J$145,"Employee not found"))</x:f>
      </x:c>
      <x:c r="E285" s="77"/>
      <x:c r="F285" s="77"/>
      <x:c r="G285" s="77"/>
      <x:c r="H285" s="78" t="str">
        <x:f>IF(E285="","",N(E285)-N(F285)-N(G285))</x:f>
      </x:c>
      <x:c r="I285" s="77"/>
      <x:c r="J285" s="77"/>
      <x:c r="K285" s="78" t="str">
        <x:f>IF(E285="","",N(E285)+N(I285)+N(J285))</x:f>
      </x:c>
      <x:c r="L285" s="14"/>
      <x:c r="M285" s="13"/>
      <x:c r="N285" s="13"/>
      <x:c r="O285" s="13"/>
      <x:c r="P285" s="13"/>
    </x:row>
    <x:row r="286">
      <x:c r="A286" s="14"/>
      <x:c r="B286" s="14"/>
      <x:c r="C286" s="13"/>
      <x:c r="D286" s="76" t="str">
        <x:f>IF(C286="","",XLOOKUP(C286,'Lists &amp; COA'!$I$47:$I$145,'Lists &amp; COA'!$J$47:$J$145,"Employee not found"))</x:f>
      </x:c>
      <x:c r="E286" s="77"/>
      <x:c r="F286" s="77"/>
      <x:c r="G286" s="77"/>
      <x:c r="H286" s="78" t="str">
        <x:f>IF(E286="","",N(E286)-N(F286)-N(G286))</x:f>
      </x:c>
      <x:c r="I286" s="77"/>
      <x:c r="J286" s="77"/>
      <x:c r="K286" s="78" t="str">
        <x:f>IF(E286="","",N(E286)+N(I286)+N(J286))</x:f>
      </x:c>
      <x:c r="L286" s="14"/>
      <x:c r="M286" s="13"/>
      <x:c r="N286" s="13"/>
      <x:c r="O286" s="13"/>
      <x:c r="P286" s="13"/>
    </x:row>
    <x:row r="287">
      <x:c r="A287" s="14"/>
      <x:c r="B287" s="14"/>
      <x:c r="C287" s="13"/>
      <x:c r="D287" s="76" t="str">
        <x:f>IF(C287="","",XLOOKUP(C287,'Lists &amp; COA'!$I$47:$I$145,'Lists &amp; COA'!$J$47:$J$145,"Employee not found"))</x:f>
      </x:c>
      <x:c r="E287" s="77"/>
      <x:c r="F287" s="77"/>
      <x:c r="G287" s="77"/>
      <x:c r="H287" s="78" t="str">
        <x:f>IF(E287="","",N(E287)-N(F287)-N(G287))</x:f>
      </x:c>
      <x:c r="I287" s="77"/>
      <x:c r="J287" s="77"/>
      <x:c r="K287" s="78" t="str">
        <x:f>IF(E287="","",N(E287)+N(I287)+N(J287))</x:f>
      </x:c>
      <x:c r="L287" s="14"/>
      <x:c r="M287" s="13"/>
      <x:c r="N287" s="13"/>
      <x:c r="O287" s="13"/>
      <x:c r="P287" s="13"/>
    </x:row>
    <x:row r="288">
      <x:c r="A288" s="14"/>
      <x:c r="B288" s="14"/>
      <x:c r="C288" s="13"/>
      <x:c r="D288" s="76" t="str">
        <x:f>IF(C288="","",XLOOKUP(C288,'Lists &amp; COA'!$I$47:$I$145,'Lists &amp; COA'!$J$47:$J$145,"Employee not found"))</x:f>
      </x:c>
      <x:c r="E288" s="77"/>
      <x:c r="F288" s="77"/>
      <x:c r="G288" s="77"/>
      <x:c r="H288" s="78" t="str">
        <x:f>IF(E288="","",N(E288)-N(F288)-N(G288))</x:f>
      </x:c>
      <x:c r="I288" s="77"/>
      <x:c r="J288" s="77"/>
      <x:c r="K288" s="78" t="str">
        <x:f>IF(E288="","",N(E288)+N(I288)+N(J288))</x:f>
      </x:c>
      <x:c r="L288" s="14"/>
      <x:c r="M288" s="13"/>
      <x:c r="N288" s="13"/>
      <x:c r="O288" s="13"/>
      <x:c r="P288" s="13"/>
    </x:row>
    <x:row r="289">
      <x:c r="A289" s="14"/>
      <x:c r="B289" s="14"/>
      <x:c r="C289" s="13"/>
      <x:c r="D289" s="76" t="str">
        <x:f>IF(C289="","",XLOOKUP(C289,'Lists &amp; COA'!$I$47:$I$145,'Lists &amp; COA'!$J$47:$J$145,"Employee not found"))</x:f>
      </x:c>
      <x:c r="E289" s="77"/>
      <x:c r="F289" s="77"/>
      <x:c r="G289" s="77"/>
      <x:c r="H289" s="78" t="str">
        <x:f>IF(E289="","",N(E289)-N(F289)-N(G289))</x:f>
      </x:c>
      <x:c r="I289" s="77"/>
      <x:c r="J289" s="77"/>
      <x:c r="K289" s="78" t="str">
        <x:f>IF(E289="","",N(E289)+N(I289)+N(J289))</x:f>
      </x:c>
      <x:c r="L289" s="14"/>
      <x:c r="M289" s="13"/>
      <x:c r="N289" s="13"/>
      <x:c r="O289" s="13"/>
      <x:c r="P289" s="13"/>
    </x:row>
    <x:row r="290">
      <x:c r="A290" s="14"/>
      <x:c r="B290" s="14"/>
      <x:c r="C290" s="13"/>
      <x:c r="D290" s="76" t="str">
        <x:f>IF(C290="","",XLOOKUP(C290,'Lists &amp; COA'!$I$47:$I$145,'Lists &amp; COA'!$J$47:$J$145,"Employee not found"))</x:f>
      </x:c>
      <x:c r="E290" s="77"/>
      <x:c r="F290" s="77"/>
      <x:c r="G290" s="77"/>
      <x:c r="H290" s="78" t="str">
        <x:f>IF(E290="","",N(E290)-N(F290)-N(G290))</x:f>
      </x:c>
      <x:c r="I290" s="77"/>
      <x:c r="J290" s="77"/>
      <x:c r="K290" s="78" t="str">
        <x:f>IF(E290="","",N(E290)+N(I290)+N(J290))</x:f>
      </x:c>
      <x:c r="L290" s="14"/>
      <x:c r="M290" s="13"/>
      <x:c r="N290" s="13"/>
      <x:c r="O290" s="13"/>
      <x:c r="P290" s="13"/>
    </x:row>
    <x:row r="291">
      <x:c r="A291" s="14"/>
      <x:c r="B291" s="14"/>
      <x:c r="C291" s="13"/>
      <x:c r="D291" s="76" t="str">
        <x:f>IF(C291="","",XLOOKUP(C291,'Lists &amp; COA'!$I$47:$I$145,'Lists &amp; COA'!$J$47:$J$145,"Employee not found"))</x:f>
      </x:c>
      <x:c r="E291" s="77"/>
      <x:c r="F291" s="77"/>
      <x:c r="G291" s="77"/>
      <x:c r="H291" s="78" t="str">
        <x:f>IF(E291="","",N(E291)-N(F291)-N(G291))</x:f>
      </x:c>
      <x:c r="I291" s="77"/>
      <x:c r="J291" s="77"/>
      <x:c r="K291" s="78" t="str">
        <x:f>IF(E291="","",N(E291)+N(I291)+N(J291))</x:f>
      </x:c>
      <x:c r="L291" s="14"/>
      <x:c r="M291" s="13"/>
      <x:c r="N291" s="13"/>
      <x:c r="O291" s="13"/>
      <x:c r="P291" s="13"/>
    </x:row>
    <x:row r="292">
      <x:c r="A292" s="14"/>
      <x:c r="B292" s="14"/>
      <x:c r="C292" s="13"/>
      <x:c r="D292" s="76" t="str">
        <x:f>IF(C292="","",XLOOKUP(C292,'Lists &amp; COA'!$I$47:$I$145,'Lists &amp; COA'!$J$47:$J$145,"Employee not found"))</x:f>
      </x:c>
      <x:c r="E292" s="77"/>
      <x:c r="F292" s="77"/>
      <x:c r="G292" s="77"/>
      <x:c r="H292" s="78" t="str">
        <x:f>IF(E292="","",N(E292)-N(F292)-N(G292))</x:f>
      </x:c>
      <x:c r="I292" s="77"/>
      <x:c r="J292" s="77"/>
      <x:c r="K292" s="78" t="str">
        <x:f>IF(E292="","",N(E292)+N(I292)+N(J292))</x:f>
      </x:c>
      <x:c r="L292" s="14"/>
      <x:c r="M292" s="13"/>
      <x:c r="N292" s="13"/>
      <x:c r="O292" s="13"/>
      <x:c r="P292" s="13"/>
    </x:row>
    <x:row r="293">
      <x:c r="A293" s="14"/>
      <x:c r="B293" s="14"/>
      <x:c r="C293" s="13"/>
      <x:c r="D293" s="76" t="str">
        <x:f>IF(C293="","",XLOOKUP(C293,'Lists &amp; COA'!$I$47:$I$145,'Lists &amp; COA'!$J$47:$J$145,"Employee not found"))</x:f>
      </x:c>
      <x:c r="E293" s="77"/>
      <x:c r="F293" s="77"/>
      <x:c r="G293" s="77"/>
      <x:c r="H293" s="78" t="str">
        <x:f>IF(E293="","",N(E293)-N(F293)-N(G293))</x:f>
      </x:c>
      <x:c r="I293" s="77"/>
      <x:c r="J293" s="77"/>
      <x:c r="K293" s="78" t="str">
        <x:f>IF(E293="","",N(E293)+N(I293)+N(J293))</x:f>
      </x:c>
      <x:c r="L293" s="14"/>
      <x:c r="M293" s="13"/>
      <x:c r="N293" s="13"/>
      <x:c r="O293" s="13"/>
      <x:c r="P293" s="13"/>
    </x:row>
    <x:row r="294">
      <x:c r="A294" s="14"/>
      <x:c r="B294" s="14"/>
      <x:c r="C294" s="13"/>
      <x:c r="D294" s="76" t="str">
        <x:f>IF(C294="","",XLOOKUP(C294,'Lists &amp; COA'!$I$47:$I$145,'Lists &amp; COA'!$J$47:$J$145,"Employee not found"))</x:f>
      </x:c>
      <x:c r="E294" s="77"/>
      <x:c r="F294" s="77"/>
      <x:c r="G294" s="77"/>
      <x:c r="H294" s="78" t="str">
        <x:f>IF(E294="","",N(E294)-N(F294)-N(G294))</x:f>
      </x:c>
      <x:c r="I294" s="77"/>
      <x:c r="J294" s="77"/>
      <x:c r="K294" s="78" t="str">
        <x:f>IF(E294="","",N(E294)+N(I294)+N(J294))</x:f>
      </x:c>
      <x:c r="L294" s="14"/>
      <x:c r="M294" s="13"/>
      <x:c r="N294" s="13"/>
      <x:c r="O294" s="13"/>
      <x:c r="P294" s="13"/>
    </x:row>
    <x:row r="295">
      <x:c r="A295" s="14"/>
      <x:c r="B295" s="14"/>
      <x:c r="C295" s="13"/>
      <x:c r="D295" s="76" t="str">
        <x:f>IF(C295="","",XLOOKUP(C295,'Lists &amp; COA'!$I$47:$I$145,'Lists &amp; COA'!$J$47:$J$145,"Employee not found"))</x:f>
      </x:c>
      <x:c r="E295" s="77"/>
      <x:c r="F295" s="77"/>
      <x:c r="G295" s="77"/>
      <x:c r="H295" s="78" t="str">
        <x:f>IF(E295="","",N(E295)-N(F295)-N(G295))</x:f>
      </x:c>
      <x:c r="I295" s="77"/>
      <x:c r="J295" s="77"/>
      <x:c r="K295" s="78" t="str">
        <x:f>IF(E295="","",N(E295)+N(I295)+N(J295))</x:f>
      </x:c>
      <x:c r="L295" s="14"/>
      <x:c r="M295" s="13"/>
      <x:c r="N295" s="13"/>
      <x:c r="O295" s="13"/>
      <x:c r="P295" s="13"/>
    </x:row>
    <x:row r="296">
      <x:c r="A296" s="14"/>
      <x:c r="B296" s="14"/>
      <x:c r="C296" s="13"/>
      <x:c r="D296" s="76" t="str">
        <x:f>IF(C296="","",XLOOKUP(C296,'Lists &amp; COA'!$I$47:$I$145,'Lists &amp; COA'!$J$47:$J$145,"Employee not found"))</x:f>
      </x:c>
      <x:c r="E296" s="77"/>
      <x:c r="F296" s="77"/>
      <x:c r="G296" s="77"/>
      <x:c r="H296" s="78" t="str">
        <x:f>IF(E296="","",N(E296)-N(F296)-N(G296))</x:f>
      </x:c>
      <x:c r="I296" s="77"/>
      <x:c r="J296" s="77"/>
      <x:c r="K296" s="78" t="str">
        <x:f>IF(E296="","",N(E296)+N(I296)+N(J296))</x:f>
      </x:c>
      <x:c r="L296" s="14"/>
      <x:c r="M296" s="13"/>
      <x:c r="N296" s="13"/>
      <x:c r="O296" s="13"/>
      <x:c r="P296" s="13"/>
    </x:row>
    <x:row r="297">
      <x:c r="A297" s="14"/>
      <x:c r="B297" s="14"/>
      <x:c r="C297" s="13"/>
      <x:c r="D297" s="76" t="str">
        <x:f>IF(C297="","",XLOOKUP(C297,'Lists &amp; COA'!$I$47:$I$145,'Lists &amp; COA'!$J$47:$J$145,"Employee not found"))</x:f>
      </x:c>
      <x:c r="E297" s="77"/>
      <x:c r="F297" s="77"/>
      <x:c r="G297" s="77"/>
      <x:c r="H297" s="78" t="str">
        <x:f>IF(E297="","",N(E297)-N(F297)-N(G297))</x:f>
      </x:c>
      <x:c r="I297" s="77"/>
      <x:c r="J297" s="77"/>
      <x:c r="K297" s="78" t="str">
        <x:f>IF(E297="","",N(E297)+N(I297)+N(J297))</x:f>
      </x:c>
      <x:c r="L297" s="14"/>
      <x:c r="M297" s="13"/>
      <x:c r="N297" s="13"/>
      <x:c r="O297" s="13"/>
      <x:c r="P297" s="13"/>
    </x:row>
    <x:row r="298">
      <x:c r="A298" s="14"/>
      <x:c r="B298" s="14"/>
      <x:c r="C298" s="13"/>
      <x:c r="D298" s="76" t="str">
        <x:f>IF(C298="","",XLOOKUP(C298,'Lists &amp; COA'!$I$47:$I$145,'Lists &amp; COA'!$J$47:$J$145,"Employee not found"))</x:f>
      </x:c>
      <x:c r="E298" s="77"/>
      <x:c r="F298" s="77"/>
      <x:c r="G298" s="77"/>
      <x:c r="H298" s="78" t="str">
        <x:f>IF(E298="","",N(E298)-N(F298)-N(G298))</x:f>
      </x:c>
      <x:c r="I298" s="77"/>
      <x:c r="J298" s="77"/>
      <x:c r="K298" s="78" t="str">
        <x:f>IF(E298="","",N(E298)+N(I298)+N(J298))</x:f>
      </x:c>
      <x:c r="L298" s="14"/>
      <x:c r="M298" s="13"/>
      <x:c r="N298" s="13"/>
      <x:c r="O298" s="13"/>
      <x:c r="P298" s="13"/>
    </x:row>
    <x:row r="299">
      <x:c r="A299" s="14"/>
      <x:c r="B299" s="14"/>
      <x:c r="C299" s="13"/>
      <x:c r="D299" s="76" t="str">
        <x:f>IF(C299="","",XLOOKUP(C299,'Lists &amp; COA'!$I$47:$I$145,'Lists &amp; COA'!$J$47:$J$145,"Employee not found"))</x:f>
      </x:c>
      <x:c r="E299" s="77"/>
      <x:c r="F299" s="77"/>
      <x:c r="G299" s="77"/>
      <x:c r="H299" s="78" t="str">
        <x:f>IF(E299="","",N(E299)-N(F299)-N(G299))</x:f>
      </x:c>
      <x:c r="I299" s="77"/>
      <x:c r="J299" s="77"/>
      <x:c r="K299" s="78" t="str">
        <x:f>IF(E299="","",N(E299)+N(I299)+N(J299))</x:f>
      </x:c>
      <x:c r="L299" s="14"/>
      <x:c r="M299" s="13"/>
      <x:c r="N299" s="13"/>
      <x:c r="O299" s="13"/>
      <x:c r="P299" s="13"/>
    </x:row>
    <x:row r="300">
      <x:c r="A300" s="14"/>
      <x:c r="B300" s="14"/>
      <x:c r="C300" s="13"/>
      <x:c r="D300" s="76" t="str">
        <x:f>IF(C300="","",XLOOKUP(C300,'Lists &amp; COA'!$I$47:$I$145,'Lists &amp; COA'!$J$47:$J$145,"Employee not found"))</x:f>
      </x:c>
      <x:c r="E300" s="77"/>
      <x:c r="F300" s="77"/>
      <x:c r="G300" s="77"/>
      <x:c r="H300" s="78" t="str">
        <x:f>IF(E300="","",N(E300)-N(F300)-N(G300))</x:f>
      </x:c>
      <x:c r="I300" s="77"/>
      <x:c r="J300" s="77"/>
      <x:c r="K300" s="78" t="str">
        <x:f>IF(E300="","",N(E300)+N(I300)+N(J300))</x:f>
      </x:c>
      <x:c r="L300" s="14"/>
      <x:c r="M300" s="13"/>
      <x:c r="N300" s="13"/>
      <x:c r="O300" s="13"/>
      <x:c r="P300" s="13"/>
    </x:row>
    <x:row r="301">
      <x:c r="A301" s="14"/>
      <x:c r="B301" s="14"/>
      <x:c r="C301" s="13"/>
      <x:c r="D301" s="76" t="str">
        <x:f>IF(C301="","",XLOOKUP(C301,'Lists &amp; COA'!$I$47:$I$145,'Lists &amp; COA'!$J$47:$J$145,"Employee not found"))</x:f>
      </x:c>
      <x:c r="E301" s="77"/>
      <x:c r="F301" s="77"/>
      <x:c r="G301" s="77"/>
      <x:c r="H301" s="78" t="str">
        <x:f>IF(E301="","",N(E301)-N(F301)-N(G301))</x:f>
      </x:c>
      <x:c r="I301" s="77"/>
      <x:c r="J301" s="77"/>
      <x:c r="K301" s="78" t="str">
        <x:f>IF(E301="","",N(E301)+N(I301)+N(J301))</x:f>
      </x:c>
      <x:c r="L301" s="14"/>
      <x:c r="M301" s="13"/>
      <x:c r="N301" s="13"/>
      <x:c r="O301" s="13"/>
      <x:c r="P301" s="13"/>
    </x:row>
    <x:row r="302">
      <x:c r="A302" s="14"/>
      <x:c r="B302" s="14"/>
      <x:c r="C302" s="13"/>
      <x:c r="D302" s="76" t="str">
        <x:f>IF(C302="","",XLOOKUP(C302,'Lists &amp; COA'!$I$47:$I$145,'Lists &amp; COA'!$J$47:$J$145,"Employee not found"))</x:f>
      </x:c>
      <x:c r="E302" s="77"/>
      <x:c r="F302" s="77"/>
      <x:c r="G302" s="77"/>
      <x:c r="H302" s="78" t="str">
        <x:f>IF(E302="","",N(E302)-N(F302)-N(G302))</x:f>
      </x:c>
      <x:c r="I302" s="77"/>
      <x:c r="J302" s="77"/>
      <x:c r="K302" s="78" t="str">
        <x:f>IF(E302="","",N(E302)+N(I302)+N(J302))</x:f>
      </x:c>
      <x:c r="L302" s="14"/>
      <x:c r="M302" s="13"/>
      <x:c r="N302" s="13"/>
      <x:c r="O302" s="13"/>
      <x:c r="P302" s="13"/>
    </x:row>
    <x:row r="303">
      <x:c r="A303" s="14"/>
      <x:c r="B303" s="14"/>
      <x:c r="C303" s="13"/>
      <x:c r="D303" s="76" t="str">
        <x:f>IF(C303="","",XLOOKUP(C303,'Lists &amp; COA'!$I$47:$I$145,'Lists &amp; COA'!$J$47:$J$145,"Employee not found"))</x:f>
      </x:c>
      <x:c r="E303" s="77"/>
      <x:c r="F303" s="77"/>
      <x:c r="G303" s="77"/>
      <x:c r="H303" s="78" t="str">
        <x:f>IF(E303="","",N(E303)-N(F303)-N(G303))</x:f>
      </x:c>
      <x:c r="I303" s="77"/>
      <x:c r="J303" s="77"/>
      <x:c r="K303" s="78" t="str">
        <x:f>IF(E303="","",N(E303)+N(I303)+N(J303))</x:f>
      </x:c>
      <x:c r="L303" s="14"/>
      <x:c r="M303" s="13"/>
      <x:c r="N303" s="13"/>
      <x:c r="O303" s="13"/>
      <x:c r="P303" s="13"/>
    </x:row>
    <x:row r="304">
      <x:c r="A304" s="14"/>
      <x:c r="B304" s="14"/>
      <x:c r="C304" s="13"/>
      <x:c r="D304" s="76" t="str">
        <x:f>IF(C304="","",XLOOKUP(C304,'Lists &amp; COA'!$I$47:$I$145,'Lists &amp; COA'!$J$47:$J$145,"Employee not found"))</x:f>
      </x:c>
      <x:c r="E304" s="77"/>
      <x:c r="F304" s="77"/>
      <x:c r="G304" s="77"/>
      <x:c r="H304" s="78" t="str">
        <x:f>IF(E304="","",N(E304)-N(F304)-N(G304))</x:f>
      </x:c>
      <x:c r="I304" s="77"/>
      <x:c r="J304" s="77"/>
      <x:c r="K304" s="78" t="str">
        <x:f>IF(E304="","",N(E304)+N(I304)+N(J304))</x:f>
      </x:c>
      <x:c r="L304" s="14"/>
      <x:c r="M304" s="13"/>
      <x:c r="N304" s="13"/>
      <x:c r="O304" s="13"/>
      <x:c r="P304" s="13"/>
    </x:row>
    <x:row r="305">
      <x:c r="A305" s="14"/>
      <x:c r="B305" s="14"/>
      <x:c r="C305" s="13"/>
      <x:c r="D305" s="76" t="str">
        <x:f>IF(C305="","",XLOOKUP(C305,'Lists &amp; COA'!$I$47:$I$145,'Lists &amp; COA'!$J$47:$J$145,"Employee not found"))</x:f>
      </x:c>
      <x:c r="E305" s="77"/>
      <x:c r="F305" s="77"/>
      <x:c r="G305" s="77"/>
      <x:c r="H305" s="78" t="str">
        <x:f>IF(E305="","",N(E305)-N(F305)-N(G305))</x:f>
      </x:c>
      <x:c r="I305" s="77"/>
      <x:c r="J305" s="77"/>
      <x:c r="K305" s="78" t="str">
        <x:f>IF(E305="","",N(E305)+N(I305)+N(J305))</x:f>
      </x:c>
      <x:c r="L305" s="14"/>
      <x:c r="M305" s="13"/>
      <x:c r="N305" s="13"/>
      <x:c r="O305" s="13"/>
      <x:c r="P305" s="13"/>
    </x:row>
    <x:row r="306">
      <x:c r="A306" s="14"/>
      <x:c r="B306" s="14"/>
      <x:c r="C306" s="13"/>
      <x:c r="D306" s="76" t="str">
        <x:f>IF(C306="","",XLOOKUP(C306,'Lists &amp; COA'!$I$47:$I$145,'Lists &amp; COA'!$J$47:$J$145,"Employee not found"))</x:f>
      </x:c>
      <x:c r="E306" s="77"/>
      <x:c r="F306" s="77"/>
      <x:c r="G306" s="77"/>
      <x:c r="H306" s="78" t="str">
        <x:f>IF(E306="","",N(E306)-N(F306)-N(G306))</x:f>
      </x:c>
      <x:c r="I306" s="77"/>
      <x:c r="J306" s="77"/>
      <x:c r="K306" s="78" t="str">
        <x:f>IF(E306="","",N(E306)+N(I306)+N(J306))</x:f>
      </x:c>
      <x:c r="L306" s="14"/>
      <x:c r="M306" s="13"/>
      <x:c r="N306" s="13"/>
      <x:c r="O306" s="13"/>
      <x:c r="P306" s="13"/>
    </x:row>
  </x:sheetData>
  <x:mergeCells>
    <x:mergeCell ref="A1:P2"/>
    <x:mergeCell ref="A3:P3"/>
  </x:mergeCells>
  <x:dataValidations count="2">
    <x:dataValidation type="list" sqref="N7:N306">
      <x:formula1>"Not Posted,Posted,Adjusted,Review"</x:formula1>
    </x:dataValidation>
    <x:dataValidation type="list" sqref="O7:O306">
      <x:formula1>"Unreconciled,Cleared,Reconciled,Excluded,Pending Investigation"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87044aea90b4c01"/>
  </x:tableParts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14" hidden="0" customWidth="1"/>
    <x:col min="3" max="3" width="14" hidden="0" customWidth="1"/>
    <x:col min="4" max="4" width="18" hidden="0" customWidth="1"/>
    <x:col min="5" max="5" width="22" hidden="0" customWidth="1"/>
    <x:col min="6" max="6" width="24" hidden="0" customWidth="1"/>
    <x:col min="7" max="7" width="21" hidden="0" customWidth="1"/>
    <x:col min="8" max="8" width="21" hidden="0" customWidth="1"/>
    <x:col min="9" max="9" width="17" hidden="0" customWidth="1"/>
    <x:col min="10" max="10" width="15" hidden="0" customWidth="1"/>
    <x:col min="11" max="11" width="15" hidden="0" customWidth="1"/>
    <x:col min="12" max="12" width="24" hidden="0" customWidth="1"/>
    <x:col min="13" max="13" width="34" hidden="0" customWidth="1"/>
  </x:cols>
  <x:sheetData>
    <x:row r="1" ht="24" customHeight="1">
      <x:c r="A1" s="4" t="str">
        <x:v>BANK &amp; CREDIT-CARD RECONCILIATION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</x:row>
    <x:row r="6">
      <x:c r="A6" s="59" t="str">
        <x:v>Account</x:v>
      </x:c>
      <x:c r="B6" s="60" t="str">
        <x:v>Statement Start</x:v>
      </x:c>
      <x:c r="C6" s="60" t="str">
        <x:v>Statement End</x:v>
      </x:c>
      <x:c r="D6" s="60" t="str">
        <x:v>Beginning Balance</x:v>
      </x:c>
      <x:c r="E6" s="60" t="str">
        <x:v>Deposits per Books (SUMIFS)</x:v>
      </x:c>
      <x:c r="F6" s="60" t="str">
        <x:v>Withdrawals per Books (SUMIFS)</x:v>
      </x:c>
      <x:c r="G6" s="60" t="str">
        <x:v>Expected Ending Balance</x:v>
      </x:c>
      <x:c r="H6" s="60" t="str">
        <x:v>Statement Ending Balance</x:v>
      </x:c>
      <x:c r="I6" s="60" t="str">
        <x:v>Difference (Auto)</x:v>
      </x:c>
      <x:c r="J6" s="60" t="str">
        <x:v>Result (Auto)</x:v>
      </x:c>
      <x:c r="K6" s="60" t="str">
        <x:v>Reconciled Date</x:v>
      </x:c>
      <x:c r="L6" s="60" t="str">
        <x:v>Report / File Reference</x:v>
      </x:c>
      <x:c r="M6" s="61" t="str">
        <x:v>Notes</x:v>
      </x:c>
    </x:row>
    <x:row r="7">
      <x:c r="A7" s="13" t="str">
        <x:v>Operating Checking</x:v>
      </x:c>
      <x:c r="B7" s="14" t="n">
        <x:v>46023</x:v>
      </x:c>
      <x:c r="C7" s="14" t="n">
        <x:v>46053</x:v>
      </x:c>
      <x:c r="D7" s="77" t="n">
        <x:v>0</x:v>
      </x:c>
      <x:c r="E7" s="78" t="n">
        <x:f>IF(OR(A7="",B7="",C7=""),"",SUMIFS('Transactions'!$I$7:$I$1006,'Transactions'!$D$7:$D$1006,A7,'Transactions'!$B$7:$B$1006,"&gt;="&amp;B7,'Transactions'!$B$7:$B$1006,"&lt;="&amp;C7))</x:f>
        <x:v>26130</x:v>
      </x:c>
      <x:c r="F7" s="78" t="n">
        <x:f>IF(OR(A7="",B7="",C7=""),"",SUMIFS('Transactions'!$J$7:$J$1006,'Transactions'!$D$7:$D$1006,A7,'Transactions'!$B$7:$B$1006,"&gt;="&amp;B7,'Transactions'!$B$7:$B$1006,"&lt;="&amp;C7))</x:f>
        <x:v>11274.5</x:v>
      </x:c>
      <x:c r="G7" s="78" t="n">
        <x:f>D7+E7-F7</x:f>
        <x:v>14855.5</x:v>
      </x:c>
      <x:c r="H7" s="77" t="n">
        <x:v>14855.5</x:v>
      </x:c>
      <x:c r="I7" s="78" t="n">
        <x:f>H7-G7</x:f>
        <x:v>0</x:v>
      </x:c>
      <x:c r="J7" s="76" t="str">
        <x:f>IF(ABS(I7)&lt;0.01,"Reconciled","Investigate")</x:f>
        <x:v>Reconciled</x:v>
      </x:c>
      <x:c r="K7" s="14" t="n">
        <x:v>46053</x:v>
      </x:c>
      <x:c r="L7" s="13" t="str">
        <x:v>BOA-STATEMENT-2026-01</x:v>
      </x:c>
      <x:c r="M7" s="13" t="str">
        <x:v>Statement balance agrees to the book cash roll-forward.</x:v>
      </x:c>
    </x:row>
    <x:row r="8">
      <x:c r="A8" s="13" t="str">
        <x:v>Operating Checking</x:v>
      </x:c>
      <x:c r="B8" s="14" t="n">
        <x:v>46054</x:v>
      </x:c>
      <x:c r="C8" s="14" t="n">
        <x:v>46081</x:v>
      </x:c>
      <x:c r="D8" s="77" t="n">
        <x:v>14855.5</x:v>
      </x:c>
      <x:c r="E8" s="78" t="n">
        <x:f>IF(OR(A8="",B8="",C8=""),"",SUMIFS('Transactions'!$I$7:$I$1006,'Transactions'!$D$7:$D$1006,A8,'Transactions'!$B$7:$B$1006,"&gt;="&amp;B8,'Transactions'!$B$7:$B$1006,"&lt;="&amp;C8))</x:f>
        <x:v>10075</x:v>
      </x:c>
      <x:c r="F8" s="78" t="n">
        <x:f>IF(OR(A8="",B8="",C8=""),"",SUMIFS('Transactions'!$J$7:$J$1006,'Transactions'!$D$7:$D$1006,A8,'Transactions'!$B$7:$B$1006,"&gt;="&amp;B8,'Transactions'!$B$7:$B$1006,"&lt;="&amp;C8))</x:f>
        <x:v>9429</x:v>
      </x:c>
      <x:c r="G8" s="78" t="n">
        <x:f>D8+E8-F8</x:f>
        <x:v>15501.5</x:v>
      </x:c>
      <x:c r="H8" s="77" t="n">
        <x:v>15501.5</x:v>
      </x:c>
      <x:c r="I8" s="78" t="n">
        <x:f>H8-G8</x:f>
        <x:v>0</x:v>
      </x:c>
      <x:c r="J8" s="76" t="str">
        <x:f>IF(ABS(I8)&lt;0.01,"Reconciled","Investigate")</x:f>
        <x:v>Reconciled</x:v>
      </x:c>
      <x:c r="K8" s="14" t="n">
        <x:v>46081</x:v>
      </x:c>
      <x:c r="L8" s="13" t="str">
        <x:v>BOA-STATEMENT-2026-02</x:v>
      </x:c>
      <x:c r="M8" s="13" t="str">
        <x:v>Statement balance agrees to the book cash roll-forward.</x:v>
      </x:c>
    </x:row>
    <x:row r="9">
      <x:c r="A9" s="13" t="str">
        <x:v>Operating Checking</x:v>
      </x:c>
      <x:c r="B9" s="14" t="n">
        <x:v>46082</x:v>
      </x:c>
      <x:c r="C9" s="14" t="n">
        <x:v>46112</x:v>
      </x:c>
      <x:c r="D9" s="77" t="n">
        <x:v>15501.5</x:v>
      </x:c>
      <x:c r="E9" s="78" t="n">
        <x:f>IF(OR(A9="",B9="",C9=""),"",SUMIFS('Transactions'!$I$7:$I$1006,'Transactions'!$D$7:$D$1006,A9,'Transactions'!$B$7:$B$1006,"&gt;="&amp;B9,'Transactions'!$B$7:$B$1006,"&lt;="&amp;C9))</x:f>
        <x:v>12562</x:v>
      </x:c>
      <x:c r="F9" s="78" t="n">
        <x:f>IF(OR(A9="",B9="",C9=""),"",SUMIFS('Transactions'!$J$7:$J$1006,'Transactions'!$D$7:$D$1006,A9,'Transactions'!$B$7:$B$1006,"&gt;="&amp;B9,'Transactions'!$B$7:$B$1006,"&lt;="&amp;C9))</x:f>
        <x:v>11754</x:v>
      </x:c>
      <x:c r="G9" s="78" t="n">
        <x:f>D9+E9-F9</x:f>
        <x:v>16309.5</x:v>
      </x:c>
      <x:c r="H9" s="77" t="n">
        <x:v>16309.5</x:v>
      </x:c>
      <x:c r="I9" s="78" t="n">
        <x:f>H9-G9</x:f>
        <x:v>0</x:v>
      </x:c>
      <x:c r="J9" s="76" t="str">
        <x:f>IF(ABS(I9)&lt;0.01,"Reconciled","Investigate")</x:f>
        <x:v>Reconciled</x:v>
      </x:c>
      <x:c r="K9" s="14" t="n">
        <x:v>46112</x:v>
      </x:c>
      <x:c r="L9" s="13" t="str">
        <x:v>BOA-STATEMENT-2026-03</x:v>
      </x:c>
      <x:c r="M9" s="13" t="str">
        <x:v>Statement balance agrees to the book cash roll-forward.</x:v>
      </x:c>
    </x:row>
    <x:row r="10">
      <x:c r="A10" s="13"/>
      <x:c r="B10" s="14"/>
      <x:c r="C10" s="14"/>
      <x:c r="D10" s="77"/>
      <x:c r="E10" s="78" t="str">
        <x:f>IF(OR(A10="",B10="",C10=""),"",SUMIFS('Transactions'!$I$7:$I$1006,'Transactions'!$D$7:$D$1006,A10,'Transactions'!$B$7:$B$1006,"&gt;="&amp;B10,'Transactions'!$B$7:$B$1006,"&lt;="&amp;C10))</x:f>
      </x:c>
      <x:c r="F10" s="78" t="str">
        <x:f>IF(OR(A10="",B10="",C10=""),"",SUMIFS('Transactions'!$J$7:$J$1006,'Transactions'!$D$7:$D$1006,A10,'Transactions'!$B$7:$B$1006,"&gt;="&amp;B10,'Transactions'!$B$7:$B$1006,"&lt;="&amp;C10))</x:f>
      </x:c>
      <x:c r="G10" s="78" t="str">
        <x:f>IF(D10="","",N(D10)+N(E10)-N(F10))</x:f>
      </x:c>
      <x:c r="H10" s="77"/>
      <x:c r="I10" s="78" t="str">
        <x:f>IF(H10="","",N(H10)-N(G10))</x:f>
      </x:c>
      <x:c r="J10" s="76" t="str">
        <x:f>IF(A10="","",IF(H10="","Pending",IF(ABS(I10)&lt;0.01,"Reconciled","Investigate")))</x:f>
      </x:c>
      <x:c r="K10" s="14"/>
      <x:c r="L10" s="13"/>
      <x:c r="M10" s="13"/>
    </x:row>
    <x:row r="11">
      <x:c r="A11" s="13"/>
      <x:c r="B11" s="14"/>
      <x:c r="C11" s="14"/>
      <x:c r="D11" s="77"/>
      <x:c r="E11" s="78" t="str">
        <x:f>IF(OR(A11="",B11="",C11=""),"",SUMIFS('Transactions'!$I$7:$I$1006,'Transactions'!$D$7:$D$1006,A11,'Transactions'!$B$7:$B$1006,"&gt;="&amp;B11,'Transactions'!$B$7:$B$1006,"&lt;="&amp;C11))</x:f>
      </x:c>
      <x:c r="F11" s="78" t="str">
        <x:f>IF(OR(A11="",B11="",C11=""),"",SUMIFS('Transactions'!$J$7:$J$1006,'Transactions'!$D$7:$D$1006,A11,'Transactions'!$B$7:$B$1006,"&gt;="&amp;B11,'Transactions'!$B$7:$B$1006,"&lt;="&amp;C11))</x:f>
      </x:c>
      <x:c r="G11" s="78" t="str">
        <x:f>IF(D11="","",N(D11)+N(E11)-N(F11))</x:f>
      </x:c>
      <x:c r="H11" s="77"/>
      <x:c r="I11" s="78" t="str">
        <x:f>IF(H11="","",N(H11)-N(G11))</x:f>
      </x:c>
      <x:c r="J11" s="76" t="str">
        <x:f>IF(A11="","",IF(H11="","Pending",IF(ABS(I11)&lt;0.01,"Reconciled","Investigate")))</x:f>
      </x:c>
      <x:c r="K11" s="14"/>
      <x:c r="L11" s="13"/>
      <x:c r="M11" s="13"/>
    </x:row>
    <x:row r="12">
      <x:c r="A12" s="13"/>
      <x:c r="B12" s="14"/>
      <x:c r="C12" s="14"/>
      <x:c r="D12" s="77"/>
      <x:c r="E12" s="78" t="str">
        <x:f>IF(OR(A12="",B12="",C12=""),"",SUMIFS('Transactions'!$I$7:$I$1006,'Transactions'!$D$7:$D$1006,A12,'Transactions'!$B$7:$B$1006,"&gt;="&amp;B12,'Transactions'!$B$7:$B$1006,"&lt;="&amp;C12))</x:f>
      </x:c>
      <x:c r="F12" s="78" t="str">
        <x:f>IF(OR(A12="",B12="",C12=""),"",SUMIFS('Transactions'!$J$7:$J$1006,'Transactions'!$D$7:$D$1006,A12,'Transactions'!$B$7:$B$1006,"&gt;="&amp;B12,'Transactions'!$B$7:$B$1006,"&lt;="&amp;C12))</x:f>
      </x:c>
      <x:c r="G12" s="78" t="str">
        <x:f>IF(D12="","",N(D12)+N(E12)-N(F12))</x:f>
      </x:c>
      <x:c r="H12" s="77"/>
      <x:c r="I12" s="78" t="str">
        <x:f>IF(H12="","",N(H12)-N(G12))</x:f>
      </x:c>
      <x:c r="J12" s="76" t="str">
        <x:f>IF(A12="","",IF(H12="","Pending",IF(ABS(I12)&lt;0.01,"Reconciled","Investigate")))</x:f>
      </x:c>
      <x:c r="K12" s="14"/>
      <x:c r="L12" s="13"/>
      <x:c r="M12" s="13"/>
    </x:row>
    <x:row r="13">
      <x:c r="A13" s="13"/>
      <x:c r="B13" s="14"/>
      <x:c r="C13" s="14"/>
      <x:c r="D13" s="77"/>
      <x:c r="E13" s="78" t="str">
        <x:f>IF(OR(A13="",B13="",C13=""),"",SUMIFS('Transactions'!$I$7:$I$1006,'Transactions'!$D$7:$D$1006,A13,'Transactions'!$B$7:$B$1006,"&gt;="&amp;B13,'Transactions'!$B$7:$B$1006,"&lt;="&amp;C13))</x:f>
      </x:c>
      <x:c r="F13" s="78" t="str">
        <x:f>IF(OR(A13="",B13="",C13=""),"",SUMIFS('Transactions'!$J$7:$J$1006,'Transactions'!$D$7:$D$1006,A13,'Transactions'!$B$7:$B$1006,"&gt;="&amp;B13,'Transactions'!$B$7:$B$1006,"&lt;="&amp;C13))</x:f>
      </x:c>
      <x:c r="G13" s="78" t="str">
        <x:f>IF(D13="","",N(D13)+N(E13)-N(F13))</x:f>
      </x:c>
      <x:c r="H13" s="77"/>
      <x:c r="I13" s="78" t="str">
        <x:f>IF(H13="","",N(H13)-N(G13))</x:f>
      </x:c>
      <x:c r="J13" s="76" t="str">
        <x:f>IF(A13="","",IF(H13="","Pending",IF(ABS(I13)&lt;0.01,"Reconciled","Investigate")))</x:f>
      </x:c>
      <x:c r="K13" s="14"/>
      <x:c r="L13" s="13"/>
      <x:c r="M13" s="13"/>
    </x:row>
    <x:row r="14">
      <x:c r="A14" s="13"/>
      <x:c r="B14" s="14"/>
      <x:c r="C14" s="14"/>
      <x:c r="D14" s="77"/>
      <x:c r="E14" s="78" t="str">
        <x:f>IF(OR(A14="",B14="",C14=""),"",SUMIFS('Transactions'!$I$7:$I$1006,'Transactions'!$D$7:$D$1006,A14,'Transactions'!$B$7:$B$1006,"&gt;="&amp;B14,'Transactions'!$B$7:$B$1006,"&lt;="&amp;C14))</x:f>
      </x:c>
      <x:c r="F14" s="78" t="str">
        <x:f>IF(OR(A14="",B14="",C14=""),"",SUMIFS('Transactions'!$J$7:$J$1006,'Transactions'!$D$7:$D$1006,A14,'Transactions'!$B$7:$B$1006,"&gt;="&amp;B14,'Transactions'!$B$7:$B$1006,"&lt;="&amp;C14))</x:f>
      </x:c>
      <x:c r="G14" s="78" t="str">
        <x:f>IF(D14="","",N(D14)+N(E14)-N(F14))</x:f>
      </x:c>
      <x:c r="H14" s="77"/>
      <x:c r="I14" s="78" t="str">
        <x:f>IF(H14="","",N(H14)-N(G14))</x:f>
      </x:c>
      <x:c r="J14" s="76" t="str">
        <x:f>IF(A14="","",IF(H14="","Pending",IF(ABS(I14)&lt;0.01,"Reconciled","Investigate")))</x:f>
      </x:c>
      <x:c r="K14" s="14"/>
      <x:c r="L14" s="13"/>
      <x:c r="M14" s="13"/>
    </x:row>
    <x:row r="15">
      <x:c r="A15" s="13"/>
      <x:c r="B15" s="14"/>
      <x:c r="C15" s="14"/>
      <x:c r="D15" s="77"/>
      <x:c r="E15" s="78" t="str">
        <x:f>IF(OR(A15="",B15="",C15=""),"",SUMIFS('Transactions'!$I$7:$I$1006,'Transactions'!$D$7:$D$1006,A15,'Transactions'!$B$7:$B$1006,"&gt;="&amp;B15,'Transactions'!$B$7:$B$1006,"&lt;="&amp;C15))</x:f>
      </x:c>
      <x:c r="F15" s="78" t="str">
        <x:f>IF(OR(A15="",B15="",C15=""),"",SUMIFS('Transactions'!$J$7:$J$1006,'Transactions'!$D$7:$D$1006,A15,'Transactions'!$B$7:$B$1006,"&gt;="&amp;B15,'Transactions'!$B$7:$B$1006,"&lt;="&amp;C15))</x:f>
      </x:c>
      <x:c r="G15" s="78" t="str">
        <x:f>IF(D15="","",N(D15)+N(E15)-N(F15))</x:f>
      </x:c>
      <x:c r="H15" s="77"/>
      <x:c r="I15" s="78" t="str">
        <x:f>IF(H15="","",N(H15)-N(G15))</x:f>
      </x:c>
      <x:c r="J15" s="76" t="str">
        <x:f>IF(A15="","",IF(H15="","Pending",IF(ABS(I15)&lt;0.01,"Reconciled","Investigate")))</x:f>
      </x:c>
      <x:c r="K15" s="14"/>
      <x:c r="L15" s="13"/>
      <x:c r="M15" s="13"/>
    </x:row>
    <x:row r="16">
      <x:c r="A16" s="13"/>
      <x:c r="B16" s="14"/>
      <x:c r="C16" s="14"/>
      <x:c r="D16" s="77"/>
      <x:c r="E16" s="78" t="str">
        <x:f>IF(OR(A16="",B16="",C16=""),"",SUMIFS('Transactions'!$I$7:$I$1006,'Transactions'!$D$7:$D$1006,A16,'Transactions'!$B$7:$B$1006,"&gt;="&amp;B16,'Transactions'!$B$7:$B$1006,"&lt;="&amp;C16))</x:f>
      </x:c>
      <x:c r="F16" s="78" t="str">
        <x:f>IF(OR(A16="",B16="",C16=""),"",SUMIFS('Transactions'!$J$7:$J$1006,'Transactions'!$D$7:$D$1006,A16,'Transactions'!$B$7:$B$1006,"&gt;="&amp;B16,'Transactions'!$B$7:$B$1006,"&lt;="&amp;C16))</x:f>
      </x:c>
      <x:c r="G16" s="78" t="str">
        <x:f>IF(D16="","",N(D16)+N(E16)-N(F16))</x:f>
      </x:c>
      <x:c r="H16" s="77"/>
      <x:c r="I16" s="78" t="str">
        <x:f>IF(H16="","",N(H16)-N(G16))</x:f>
      </x:c>
      <x:c r="J16" s="76" t="str">
        <x:f>IF(A16="","",IF(H16="","Pending",IF(ABS(I16)&lt;0.01,"Reconciled","Investigate")))</x:f>
      </x:c>
      <x:c r="K16" s="14"/>
      <x:c r="L16" s="13"/>
      <x:c r="M16" s="13"/>
    </x:row>
    <x:row r="17">
      <x:c r="A17" s="13"/>
      <x:c r="B17" s="14"/>
      <x:c r="C17" s="14"/>
      <x:c r="D17" s="77"/>
      <x:c r="E17" s="78" t="str">
        <x:f>IF(OR(A17="",B17="",C17=""),"",SUMIFS('Transactions'!$I$7:$I$1006,'Transactions'!$D$7:$D$1006,A17,'Transactions'!$B$7:$B$1006,"&gt;="&amp;B17,'Transactions'!$B$7:$B$1006,"&lt;="&amp;C17))</x:f>
      </x:c>
      <x:c r="F17" s="78" t="str">
        <x:f>IF(OR(A17="",B17="",C17=""),"",SUMIFS('Transactions'!$J$7:$J$1006,'Transactions'!$D$7:$D$1006,A17,'Transactions'!$B$7:$B$1006,"&gt;="&amp;B17,'Transactions'!$B$7:$B$1006,"&lt;="&amp;C17))</x:f>
      </x:c>
      <x:c r="G17" s="78" t="str">
        <x:f>IF(D17="","",N(D17)+N(E17)-N(F17))</x:f>
      </x:c>
      <x:c r="H17" s="77"/>
      <x:c r="I17" s="78" t="str">
        <x:f>IF(H17="","",N(H17)-N(G17))</x:f>
      </x:c>
      <x:c r="J17" s="76" t="str">
        <x:f>IF(A17="","",IF(H17="","Pending",IF(ABS(I17)&lt;0.01,"Reconciled","Investigate")))</x:f>
      </x:c>
      <x:c r="K17" s="14"/>
      <x:c r="L17" s="13"/>
      <x:c r="M17" s="13"/>
    </x:row>
    <x:row r="18">
      <x:c r="A18" s="13"/>
      <x:c r="B18" s="14"/>
      <x:c r="C18" s="14"/>
      <x:c r="D18" s="77"/>
      <x:c r="E18" s="78" t="str">
        <x:f>IF(OR(A18="",B18="",C18=""),"",SUMIFS('Transactions'!$I$7:$I$1006,'Transactions'!$D$7:$D$1006,A18,'Transactions'!$B$7:$B$1006,"&gt;="&amp;B18,'Transactions'!$B$7:$B$1006,"&lt;="&amp;C18))</x:f>
      </x:c>
      <x:c r="F18" s="78" t="str">
        <x:f>IF(OR(A18="",B18="",C18=""),"",SUMIFS('Transactions'!$J$7:$J$1006,'Transactions'!$D$7:$D$1006,A18,'Transactions'!$B$7:$B$1006,"&gt;="&amp;B18,'Transactions'!$B$7:$B$1006,"&lt;="&amp;C18))</x:f>
      </x:c>
      <x:c r="G18" s="78" t="str">
        <x:f>IF(D18="","",N(D18)+N(E18)-N(F18))</x:f>
      </x:c>
      <x:c r="H18" s="77"/>
      <x:c r="I18" s="78" t="str">
        <x:f>IF(H18="","",N(H18)-N(G18))</x:f>
      </x:c>
      <x:c r="J18" s="76" t="str">
        <x:f>IF(A18="","",IF(H18="","Pending",IF(ABS(I18)&lt;0.01,"Reconciled","Investigate")))</x:f>
      </x:c>
      <x:c r="K18" s="14"/>
      <x:c r="L18" s="13"/>
      <x:c r="M18" s="13"/>
    </x:row>
    <x:row r="19">
      <x:c r="A19" s="13"/>
      <x:c r="B19" s="14"/>
      <x:c r="C19" s="14"/>
      <x:c r="D19" s="77"/>
      <x:c r="E19" s="78" t="str">
        <x:f>IF(OR(A19="",B19="",C19=""),"",SUMIFS('Transactions'!$I$7:$I$1006,'Transactions'!$D$7:$D$1006,A19,'Transactions'!$B$7:$B$1006,"&gt;="&amp;B19,'Transactions'!$B$7:$B$1006,"&lt;="&amp;C19))</x:f>
      </x:c>
      <x:c r="F19" s="78" t="str">
        <x:f>IF(OR(A19="",B19="",C19=""),"",SUMIFS('Transactions'!$J$7:$J$1006,'Transactions'!$D$7:$D$1006,A19,'Transactions'!$B$7:$B$1006,"&gt;="&amp;B19,'Transactions'!$B$7:$B$1006,"&lt;="&amp;C19))</x:f>
      </x:c>
      <x:c r="G19" s="78" t="str">
        <x:f>IF(D19="","",N(D19)+N(E19)-N(F19))</x:f>
      </x:c>
      <x:c r="H19" s="77"/>
      <x:c r="I19" s="78" t="str">
        <x:f>IF(H19="","",N(H19)-N(G19))</x:f>
      </x:c>
      <x:c r="J19" s="76" t="str">
        <x:f>IF(A19="","",IF(H19="","Pending",IF(ABS(I19)&lt;0.01,"Reconciled","Investigate")))</x:f>
      </x:c>
      <x:c r="K19" s="14"/>
      <x:c r="L19" s="13"/>
      <x:c r="M19" s="13"/>
    </x:row>
    <x:row r="20">
      <x:c r="A20" s="13"/>
      <x:c r="B20" s="14"/>
      <x:c r="C20" s="14"/>
      <x:c r="D20" s="77"/>
      <x:c r="E20" s="78" t="str">
        <x:f>IF(OR(A20="",B20="",C20=""),"",SUMIFS('Transactions'!$I$7:$I$1006,'Transactions'!$D$7:$D$1006,A20,'Transactions'!$B$7:$B$1006,"&gt;="&amp;B20,'Transactions'!$B$7:$B$1006,"&lt;="&amp;C20))</x:f>
      </x:c>
      <x:c r="F20" s="78" t="str">
        <x:f>IF(OR(A20="",B20="",C20=""),"",SUMIFS('Transactions'!$J$7:$J$1006,'Transactions'!$D$7:$D$1006,A20,'Transactions'!$B$7:$B$1006,"&gt;="&amp;B20,'Transactions'!$B$7:$B$1006,"&lt;="&amp;C20))</x:f>
      </x:c>
      <x:c r="G20" s="78" t="str">
        <x:f>IF(D20="","",N(D20)+N(E20)-N(F20))</x:f>
      </x:c>
      <x:c r="H20" s="77"/>
      <x:c r="I20" s="78" t="str">
        <x:f>IF(H20="","",N(H20)-N(G20))</x:f>
      </x:c>
      <x:c r="J20" s="76" t="str">
        <x:f>IF(A20="","",IF(H20="","Pending",IF(ABS(I20)&lt;0.01,"Reconciled","Investigate")))</x:f>
      </x:c>
      <x:c r="K20" s="14"/>
      <x:c r="L20" s="13"/>
      <x:c r="M20" s="13"/>
    </x:row>
    <x:row r="21">
      <x:c r="A21" s="13"/>
      <x:c r="B21" s="14"/>
      <x:c r="C21" s="14"/>
      <x:c r="D21" s="77"/>
      <x:c r="E21" s="78" t="str">
        <x:f>IF(OR(A21="",B21="",C21=""),"",SUMIFS('Transactions'!$I$7:$I$1006,'Transactions'!$D$7:$D$1006,A21,'Transactions'!$B$7:$B$1006,"&gt;="&amp;B21,'Transactions'!$B$7:$B$1006,"&lt;="&amp;C21))</x:f>
      </x:c>
      <x:c r="F21" s="78" t="str">
        <x:f>IF(OR(A21="",B21="",C21=""),"",SUMIFS('Transactions'!$J$7:$J$1006,'Transactions'!$D$7:$D$1006,A21,'Transactions'!$B$7:$B$1006,"&gt;="&amp;B21,'Transactions'!$B$7:$B$1006,"&lt;="&amp;C21))</x:f>
      </x:c>
      <x:c r="G21" s="78" t="str">
        <x:f>IF(D21="","",N(D21)+N(E21)-N(F21))</x:f>
      </x:c>
      <x:c r="H21" s="77"/>
      <x:c r="I21" s="78" t="str">
        <x:f>IF(H21="","",N(H21)-N(G21))</x:f>
      </x:c>
      <x:c r="J21" s="76" t="str">
        <x:f>IF(A21="","",IF(H21="","Pending",IF(ABS(I21)&lt;0.01,"Reconciled","Investigate")))</x:f>
      </x:c>
      <x:c r="K21" s="14"/>
      <x:c r="L21" s="13"/>
      <x:c r="M21" s="13"/>
    </x:row>
    <x:row r="22">
      <x:c r="A22" s="13"/>
      <x:c r="B22" s="14"/>
      <x:c r="C22" s="14"/>
      <x:c r="D22" s="77"/>
      <x:c r="E22" s="78" t="str">
        <x:f>IF(OR(A22="",B22="",C22=""),"",SUMIFS('Transactions'!$I$7:$I$1006,'Transactions'!$D$7:$D$1006,A22,'Transactions'!$B$7:$B$1006,"&gt;="&amp;B22,'Transactions'!$B$7:$B$1006,"&lt;="&amp;C22))</x:f>
      </x:c>
      <x:c r="F22" s="78" t="str">
        <x:f>IF(OR(A22="",B22="",C22=""),"",SUMIFS('Transactions'!$J$7:$J$1006,'Transactions'!$D$7:$D$1006,A22,'Transactions'!$B$7:$B$1006,"&gt;="&amp;B22,'Transactions'!$B$7:$B$1006,"&lt;="&amp;C22))</x:f>
      </x:c>
      <x:c r="G22" s="78" t="str">
        <x:f>IF(D22="","",N(D22)+N(E22)-N(F22))</x:f>
      </x:c>
      <x:c r="H22" s="77"/>
      <x:c r="I22" s="78" t="str">
        <x:f>IF(H22="","",N(H22)-N(G22))</x:f>
      </x:c>
      <x:c r="J22" s="76" t="str">
        <x:f>IF(A22="","",IF(H22="","Pending",IF(ABS(I22)&lt;0.01,"Reconciled","Investigate")))</x:f>
      </x:c>
      <x:c r="K22" s="14"/>
      <x:c r="L22" s="13"/>
      <x:c r="M22" s="13"/>
    </x:row>
    <x:row r="23">
      <x:c r="A23" s="13"/>
      <x:c r="B23" s="14"/>
      <x:c r="C23" s="14"/>
      <x:c r="D23" s="77"/>
      <x:c r="E23" s="78" t="str">
        <x:f>IF(OR(A23="",B23="",C23=""),"",SUMIFS('Transactions'!$I$7:$I$1006,'Transactions'!$D$7:$D$1006,A23,'Transactions'!$B$7:$B$1006,"&gt;="&amp;B23,'Transactions'!$B$7:$B$1006,"&lt;="&amp;C23))</x:f>
      </x:c>
      <x:c r="F23" s="78" t="str">
        <x:f>IF(OR(A23="",B23="",C23=""),"",SUMIFS('Transactions'!$J$7:$J$1006,'Transactions'!$D$7:$D$1006,A23,'Transactions'!$B$7:$B$1006,"&gt;="&amp;B23,'Transactions'!$B$7:$B$1006,"&lt;="&amp;C23))</x:f>
      </x:c>
      <x:c r="G23" s="78" t="str">
        <x:f>IF(D23="","",N(D23)+N(E23)-N(F23))</x:f>
      </x:c>
      <x:c r="H23" s="77"/>
      <x:c r="I23" s="78" t="str">
        <x:f>IF(H23="","",N(H23)-N(G23))</x:f>
      </x:c>
      <x:c r="J23" s="76" t="str">
        <x:f>IF(A23="","",IF(H23="","Pending",IF(ABS(I23)&lt;0.01,"Reconciled","Investigate")))</x:f>
      </x:c>
      <x:c r="K23" s="14"/>
      <x:c r="L23" s="13"/>
      <x:c r="M23" s="13"/>
    </x:row>
    <x:row r="24">
      <x:c r="A24" s="13"/>
      <x:c r="B24" s="14"/>
      <x:c r="C24" s="14"/>
      <x:c r="D24" s="77"/>
      <x:c r="E24" s="78" t="str">
        <x:f>IF(OR(A24="",B24="",C24=""),"",SUMIFS('Transactions'!$I$7:$I$1006,'Transactions'!$D$7:$D$1006,A24,'Transactions'!$B$7:$B$1006,"&gt;="&amp;B24,'Transactions'!$B$7:$B$1006,"&lt;="&amp;C24))</x:f>
      </x:c>
      <x:c r="F24" s="78" t="str">
        <x:f>IF(OR(A24="",B24="",C24=""),"",SUMIFS('Transactions'!$J$7:$J$1006,'Transactions'!$D$7:$D$1006,A24,'Transactions'!$B$7:$B$1006,"&gt;="&amp;B24,'Transactions'!$B$7:$B$1006,"&lt;="&amp;C24))</x:f>
      </x:c>
      <x:c r="G24" s="78" t="str">
        <x:f>IF(D24="","",N(D24)+N(E24)-N(F24))</x:f>
      </x:c>
      <x:c r="H24" s="77"/>
      <x:c r="I24" s="78" t="str">
        <x:f>IF(H24="","",N(H24)-N(G24))</x:f>
      </x:c>
      <x:c r="J24" s="76" t="str">
        <x:f>IF(A24="","",IF(H24="","Pending",IF(ABS(I24)&lt;0.01,"Reconciled","Investigate")))</x:f>
      </x:c>
      <x:c r="K24" s="14"/>
      <x:c r="L24" s="13"/>
      <x:c r="M24" s="13"/>
    </x:row>
    <x:row r="25">
      <x:c r="A25" s="13"/>
      <x:c r="B25" s="14"/>
      <x:c r="C25" s="14"/>
      <x:c r="D25" s="77"/>
      <x:c r="E25" s="78" t="str">
        <x:f>IF(OR(A25="",B25="",C25=""),"",SUMIFS('Transactions'!$I$7:$I$1006,'Transactions'!$D$7:$D$1006,A25,'Transactions'!$B$7:$B$1006,"&gt;="&amp;B25,'Transactions'!$B$7:$B$1006,"&lt;="&amp;C25))</x:f>
      </x:c>
      <x:c r="F25" s="78" t="str">
        <x:f>IF(OR(A25="",B25="",C25=""),"",SUMIFS('Transactions'!$J$7:$J$1006,'Transactions'!$D$7:$D$1006,A25,'Transactions'!$B$7:$B$1006,"&gt;="&amp;B25,'Transactions'!$B$7:$B$1006,"&lt;="&amp;C25))</x:f>
      </x:c>
      <x:c r="G25" s="78" t="str">
        <x:f>IF(D25="","",N(D25)+N(E25)-N(F25))</x:f>
      </x:c>
      <x:c r="H25" s="77"/>
      <x:c r="I25" s="78" t="str">
        <x:f>IF(H25="","",N(H25)-N(G25))</x:f>
      </x:c>
      <x:c r="J25" s="76" t="str">
        <x:f>IF(A25="","",IF(H25="","Pending",IF(ABS(I25)&lt;0.01,"Reconciled","Investigate")))</x:f>
      </x:c>
      <x:c r="K25" s="14"/>
      <x:c r="L25" s="13"/>
      <x:c r="M25" s="13"/>
    </x:row>
    <x:row r="26">
      <x:c r="A26" s="13"/>
      <x:c r="B26" s="14"/>
      <x:c r="C26" s="14"/>
      <x:c r="D26" s="77"/>
      <x:c r="E26" s="78" t="str">
        <x:f>IF(OR(A26="",B26="",C26=""),"",SUMIFS('Transactions'!$I$7:$I$1006,'Transactions'!$D$7:$D$1006,A26,'Transactions'!$B$7:$B$1006,"&gt;="&amp;B26,'Transactions'!$B$7:$B$1006,"&lt;="&amp;C26))</x:f>
      </x:c>
      <x:c r="F26" s="78" t="str">
        <x:f>IF(OR(A26="",B26="",C26=""),"",SUMIFS('Transactions'!$J$7:$J$1006,'Transactions'!$D$7:$D$1006,A26,'Transactions'!$B$7:$B$1006,"&gt;="&amp;B26,'Transactions'!$B$7:$B$1006,"&lt;="&amp;C26))</x:f>
      </x:c>
      <x:c r="G26" s="78" t="str">
        <x:f>IF(D26="","",N(D26)+N(E26)-N(F26))</x:f>
      </x:c>
      <x:c r="H26" s="77"/>
      <x:c r="I26" s="78" t="str">
        <x:f>IF(H26="","",N(H26)-N(G26))</x:f>
      </x:c>
      <x:c r="J26" s="76" t="str">
        <x:f>IF(A26="","",IF(H26="","Pending",IF(ABS(I26)&lt;0.01,"Reconciled","Investigate")))</x:f>
      </x:c>
      <x:c r="K26" s="14"/>
      <x:c r="L26" s="13"/>
      <x:c r="M26" s="13"/>
    </x:row>
    <x:row r="27">
      <x:c r="A27" s="13"/>
      <x:c r="B27" s="14"/>
      <x:c r="C27" s="14"/>
      <x:c r="D27" s="77"/>
      <x:c r="E27" s="78" t="str">
        <x:f>IF(OR(A27="",B27="",C27=""),"",SUMIFS('Transactions'!$I$7:$I$1006,'Transactions'!$D$7:$D$1006,A27,'Transactions'!$B$7:$B$1006,"&gt;="&amp;B27,'Transactions'!$B$7:$B$1006,"&lt;="&amp;C27))</x:f>
      </x:c>
      <x:c r="F27" s="78" t="str">
        <x:f>IF(OR(A27="",B27="",C27=""),"",SUMIFS('Transactions'!$J$7:$J$1006,'Transactions'!$D$7:$D$1006,A27,'Transactions'!$B$7:$B$1006,"&gt;="&amp;B27,'Transactions'!$B$7:$B$1006,"&lt;="&amp;C27))</x:f>
      </x:c>
      <x:c r="G27" s="78" t="str">
        <x:f>IF(D27="","",N(D27)+N(E27)-N(F27))</x:f>
      </x:c>
      <x:c r="H27" s="77"/>
      <x:c r="I27" s="78" t="str">
        <x:f>IF(H27="","",N(H27)-N(G27))</x:f>
      </x:c>
      <x:c r="J27" s="76" t="str">
        <x:f>IF(A27="","",IF(H27="","Pending",IF(ABS(I27)&lt;0.01,"Reconciled","Investigate")))</x:f>
      </x:c>
      <x:c r="K27" s="14"/>
      <x:c r="L27" s="13"/>
      <x:c r="M27" s="13"/>
    </x:row>
    <x:row r="28">
      <x:c r="A28" s="13"/>
      <x:c r="B28" s="14"/>
      <x:c r="C28" s="14"/>
      <x:c r="D28" s="77"/>
      <x:c r="E28" s="78" t="str">
        <x:f>IF(OR(A28="",B28="",C28=""),"",SUMIFS('Transactions'!$I$7:$I$1006,'Transactions'!$D$7:$D$1006,A28,'Transactions'!$B$7:$B$1006,"&gt;="&amp;B28,'Transactions'!$B$7:$B$1006,"&lt;="&amp;C28))</x:f>
      </x:c>
      <x:c r="F28" s="78" t="str">
        <x:f>IF(OR(A28="",B28="",C28=""),"",SUMIFS('Transactions'!$J$7:$J$1006,'Transactions'!$D$7:$D$1006,A28,'Transactions'!$B$7:$B$1006,"&gt;="&amp;B28,'Transactions'!$B$7:$B$1006,"&lt;="&amp;C28))</x:f>
      </x:c>
      <x:c r="G28" s="78" t="str">
        <x:f>IF(D28="","",N(D28)+N(E28)-N(F28))</x:f>
      </x:c>
      <x:c r="H28" s="77"/>
      <x:c r="I28" s="78" t="str">
        <x:f>IF(H28="","",N(H28)-N(G28))</x:f>
      </x:c>
      <x:c r="J28" s="76" t="str">
        <x:f>IF(A28="","",IF(H28="","Pending",IF(ABS(I28)&lt;0.01,"Reconciled","Investigate")))</x:f>
      </x:c>
      <x:c r="K28" s="14"/>
      <x:c r="L28" s="13"/>
      <x:c r="M28" s="13"/>
    </x:row>
    <x:row r="29">
      <x:c r="A29" s="13"/>
      <x:c r="B29" s="14"/>
      <x:c r="C29" s="14"/>
      <x:c r="D29" s="77"/>
      <x:c r="E29" s="78" t="str">
        <x:f>IF(OR(A29="",B29="",C29=""),"",SUMIFS('Transactions'!$I$7:$I$1006,'Transactions'!$D$7:$D$1006,A29,'Transactions'!$B$7:$B$1006,"&gt;="&amp;B29,'Transactions'!$B$7:$B$1006,"&lt;="&amp;C29))</x:f>
      </x:c>
      <x:c r="F29" s="78" t="str">
        <x:f>IF(OR(A29="",B29="",C29=""),"",SUMIFS('Transactions'!$J$7:$J$1006,'Transactions'!$D$7:$D$1006,A29,'Transactions'!$B$7:$B$1006,"&gt;="&amp;B29,'Transactions'!$B$7:$B$1006,"&lt;="&amp;C29))</x:f>
      </x:c>
      <x:c r="G29" s="78" t="str">
        <x:f>IF(D29="","",N(D29)+N(E29)-N(F29))</x:f>
      </x:c>
      <x:c r="H29" s="77"/>
      <x:c r="I29" s="78" t="str">
        <x:f>IF(H29="","",N(H29)-N(G29))</x:f>
      </x:c>
      <x:c r="J29" s="76" t="str">
        <x:f>IF(A29="","",IF(H29="","Pending",IF(ABS(I29)&lt;0.01,"Reconciled","Investigate")))</x:f>
      </x:c>
      <x:c r="K29" s="14"/>
      <x:c r="L29" s="13"/>
      <x:c r="M29" s="13"/>
    </x:row>
    <x:row r="30">
      <x:c r="A30" s="13"/>
      <x:c r="B30" s="14"/>
      <x:c r="C30" s="14"/>
      <x:c r="D30" s="77"/>
      <x:c r="E30" s="78" t="str">
        <x:f>IF(OR(A30="",B30="",C30=""),"",SUMIFS('Transactions'!$I$7:$I$1006,'Transactions'!$D$7:$D$1006,A30,'Transactions'!$B$7:$B$1006,"&gt;="&amp;B30,'Transactions'!$B$7:$B$1006,"&lt;="&amp;C30))</x:f>
      </x:c>
      <x:c r="F30" s="78" t="str">
        <x:f>IF(OR(A30="",B30="",C30=""),"",SUMIFS('Transactions'!$J$7:$J$1006,'Transactions'!$D$7:$D$1006,A30,'Transactions'!$B$7:$B$1006,"&gt;="&amp;B30,'Transactions'!$B$7:$B$1006,"&lt;="&amp;C30))</x:f>
      </x:c>
      <x:c r="G30" s="78" t="str">
        <x:f>IF(D30="","",N(D30)+N(E30)-N(F30))</x:f>
      </x:c>
      <x:c r="H30" s="77"/>
      <x:c r="I30" s="78" t="str">
        <x:f>IF(H30="","",N(H30)-N(G30))</x:f>
      </x:c>
      <x:c r="J30" s="76" t="str">
        <x:f>IF(A30="","",IF(H30="","Pending",IF(ABS(I30)&lt;0.01,"Reconciled","Investigate")))</x:f>
      </x:c>
      <x:c r="K30" s="14"/>
      <x:c r="L30" s="13"/>
      <x:c r="M30" s="13"/>
    </x:row>
    <x:row r="31">
      <x:c r="A31" s="13"/>
      <x:c r="B31" s="14"/>
      <x:c r="C31" s="14"/>
      <x:c r="D31" s="77"/>
      <x:c r="E31" s="78" t="str">
        <x:f>IF(OR(A31="",B31="",C31=""),"",SUMIFS('Transactions'!$I$7:$I$1006,'Transactions'!$D$7:$D$1006,A31,'Transactions'!$B$7:$B$1006,"&gt;="&amp;B31,'Transactions'!$B$7:$B$1006,"&lt;="&amp;C31))</x:f>
      </x:c>
      <x:c r="F31" s="78" t="str">
        <x:f>IF(OR(A31="",B31="",C31=""),"",SUMIFS('Transactions'!$J$7:$J$1006,'Transactions'!$D$7:$D$1006,A31,'Transactions'!$B$7:$B$1006,"&gt;="&amp;B31,'Transactions'!$B$7:$B$1006,"&lt;="&amp;C31))</x:f>
      </x:c>
      <x:c r="G31" s="78" t="str">
        <x:f>IF(D31="","",N(D31)+N(E31)-N(F31))</x:f>
      </x:c>
      <x:c r="H31" s="77"/>
      <x:c r="I31" s="78" t="str">
        <x:f>IF(H31="","",N(H31)-N(G31))</x:f>
      </x:c>
      <x:c r="J31" s="76" t="str">
        <x:f>IF(A31="","",IF(H31="","Pending",IF(ABS(I31)&lt;0.01,"Reconciled","Investigate")))</x:f>
      </x:c>
      <x:c r="K31" s="14"/>
      <x:c r="L31" s="13"/>
      <x:c r="M31" s="13"/>
    </x:row>
    <x:row r="32">
      <x:c r="A32" s="13"/>
      <x:c r="B32" s="14"/>
      <x:c r="C32" s="14"/>
      <x:c r="D32" s="77"/>
      <x:c r="E32" s="78" t="str">
        <x:f>IF(OR(A32="",B32="",C32=""),"",SUMIFS('Transactions'!$I$7:$I$1006,'Transactions'!$D$7:$D$1006,A32,'Transactions'!$B$7:$B$1006,"&gt;="&amp;B32,'Transactions'!$B$7:$B$1006,"&lt;="&amp;C32))</x:f>
      </x:c>
      <x:c r="F32" s="78" t="str">
        <x:f>IF(OR(A32="",B32="",C32=""),"",SUMIFS('Transactions'!$J$7:$J$1006,'Transactions'!$D$7:$D$1006,A32,'Transactions'!$B$7:$B$1006,"&gt;="&amp;B32,'Transactions'!$B$7:$B$1006,"&lt;="&amp;C32))</x:f>
      </x:c>
      <x:c r="G32" s="78" t="str">
        <x:f>IF(D32="","",N(D32)+N(E32)-N(F32))</x:f>
      </x:c>
      <x:c r="H32" s="77"/>
      <x:c r="I32" s="78" t="str">
        <x:f>IF(H32="","",N(H32)-N(G32))</x:f>
      </x:c>
      <x:c r="J32" s="76" t="str">
        <x:f>IF(A32="","",IF(H32="","Pending",IF(ABS(I32)&lt;0.01,"Reconciled","Investigate")))</x:f>
      </x:c>
      <x:c r="K32" s="14"/>
      <x:c r="L32" s="13"/>
      <x:c r="M32" s="13"/>
    </x:row>
    <x:row r="33">
      <x:c r="A33" s="13"/>
      <x:c r="B33" s="14"/>
      <x:c r="C33" s="14"/>
      <x:c r="D33" s="77"/>
      <x:c r="E33" s="78" t="str">
        <x:f>IF(OR(A33="",B33="",C33=""),"",SUMIFS('Transactions'!$I$7:$I$1006,'Transactions'!$D$7:$D$1006,A33,'Transactions'!$B$7:$B$1006,"&gt;="&amp;B33,'Transactions'!$B$7:$B$1006,"&lt;="&amp;C33))</x:f>
      </x:c>
      <x:c r="F33" s="78" t="str">
        <x:f>IF(OR(A33="",B33="",C33=""),"",SUMIFS('Transactions'!$J$7:$J$1006,'Transactions'!$D$7:$D$1006,A33,'Transactions'!$B$7:$B$1006,"&gt;="&amp;B33,'Transactions'!$B$7:$B$1006,"&lt;="&amp;C33))</x:f>
      </x:c>
      <x:c r="G33" s="78" t="str">
        <x:f>IF(D33="","",N(D33)+N(E33)-N(F33))</x:f>
      </x:c>
      <x:c r="H33" s="77"/>
      <x:c r="I33" s="78" t="str">
        <x:f>IF(H33="","",N(H33)-N(G33))</x:f>
      </x:c>
      <x:c r="J33" s="76" t="str">
        <x:f>IF(A33="","",IF(H33="","Pending",IF(ABS(I33)&lt;0.01,"Reconciled","Investigate")))</x:f>
      </x:c>
      <x:c r="K33" s="14"/>
      <x:c r="L33" s="13"/>
      <x:c r="M33" s="13"/>
    </x:row>
    <x:row r="34">
      <x:c r="A34" s="13"/>
      <x:c r="B34" s="14"/>
      <x:c r="C34" s="14"/>
      <x:c r="D34" s="77"/>
      <x:c r="E34" s="78" t="str">
        <x:f>IF(OR(A34="",B34="",C34=""),"",SUMIFS('Transactions'!$I$7:$I$1006,'Transactions'!$D$7:$D$1006,A34,'Transactions'!$B$7:$B$1006,"&gt;="&amp;B34,'Transactions'!$B$7:$B$1006,"&lt;="&amp;C34))</x:f>
      </x:c>
      <x:c r="F34" s="78" t="str">
        <x:f>IF(OR(A34="",B34="",C34=""),"",SUMIFS('Transactions'!$J$7:$J$1006,'Transactions'!$D$7:$D$1006,A34,'Transactions'!$B$7:$B$1006,"&gt;="&amp;B34,'Transactions'!$B$7:$B$1006,"&lt;="&amp;C34))</x:f>
      </x:c>
      <x:c r="G34" s="78" t="str">
        <x:f>IF(D34="","",N(D34)+N(E34)-N(F34))</x:f>
      </x:c>
      <x:c r="H34" s="77"/>
      <x:c r="I34" s="78" t="str">
        <x:f>IF(H34="","",N(H34)-N(G34))</x:f>
      </x:c>
      <x:c r="J34" s="76" t="str">
        <x:f>IF(A34="","",IF(H34="","Pending",IF(ABS(I34)&lt;0.01,"Reconciled","Investigate")))</x:f>
      </x:c>
      <x:c r="K34" s="14"/>
      <x:c r="L34" s="13"/>
      <x:c r="M34" s="13"/>
    </x:row>
    <x:row r="35">
      <x:c r="A35" s="13"/>
      <x:c r="B35" s="14"/>
      <x:c r="C35" s="14"/>
      <x:c r="D35" s="77"/>
      <x:c r="E35" s="78" t="str">
        <x:f>IF(OR(A35="",B35="",C35=""),"",SUMIFS('Transactions'!$I$7:$I$1006,'Transactions'!$D$7:$D$1006,A35,'Transactions'!$B$7:$B$1006,"&gt;="&amp;B35,'Transactions'!$B$7:$B$1006,"&lt;="&amp;C35))</x:f>
      </x:c>
      <x:c r="F35" s="78" t="str">
        <x:f>IF(OR(A35="",B35="",C35=""),"",SUMIFS('Transactions'!$J$7:$J$1006,'Transactions'!$D$7:$D$1006,A35,'Transactions'!$B$7:$B$1006,"&gt;="&amp;B35,'Transactions'!$B$7:$B$1006,"&lt;="&amp;C35))</x:f>
      </x:c>
      <x:c r="G35" s="78" t="str">
        <x:f>IF(D35="","",N(D35)+N(E35)-N(F35))</x:f>
      </x:c>
      <x:c r="H35" s="77"/>
      <x:c r="I35" s="78" t="str">
        <x:f>IF(H35="","",N(H35)-N(G35))</x:f>
      </x:c>
      <x:c r="J35" s="76" t="str">
        <x:f>IF(A35="","",IF(H35="","Pending",IF(ABS(I35)&lt;0.01,"Reconciled","Investigate")))</x:f>
      </x:c>
      <x:c r="K35" s="14"/>
      <x:c r="L35" s="13"/>
      <x:c r="M35" s="13"/>
    </x:row>
    <x:row r="36">
      <x:c r="A36" s="13"/>
      <x:c r="B36" s="14"/>
      <x:c r="C36" s="14"/>
      <x:c r="D36" s="77"/>
      <x:c r="E36" s="78" t="str">
        <x:f>IF(OR(A36="",B36="",C36=""),"",SUMIFS('Transactions'!$I$7:$I$1006,'Transactions'!$D$7:$D$1006,A36,'Transactions'!$B$7:$B$1006,"&gt;="&amp;B36,'Transactions'!$B$7:$B$1006,"&lt;="&amp;C36))</x:f>
      </x:c>
      <x:c r="F36" s="78" t="str">
        <x:f>IF(OR(A36="",B36="",C36=""),"",SUMIFS('Transactions'!$J$7:$J$1006,'Transactions'!$D$7:$D$1006,A36,'Transactions'!$B$7:$B$1006,"&gt;="&amp;B36,'Transactions'!$B$7:$B$1006,"&lt;="&amp;C36))</x:f>
      </x:c>
      <x:c r="G36" s="78" t="str">
        <x:f>IF(D36="","",N(D36)+N(E36)-N(F36))</x:f>
      </x:c>
      <x:c r="H36" s="77"/>
      <x:c r="I36" s="78" t="str">
        <x:f>IF(H36="","",N(H36)-N(G36))</x:f>
      </x:c>
      <x:c r="J36" s="76" t="str">
        <x:f>IF(A36="","",IF(H36="","Pending",IF(ABS(I36)&lt;0.01,"Reconciled","Investigate")))</x:f>
      </x:c>
      <x:c r="K36" s="14"/>
      <x:c r="L36" s="13"/>
      <x:c r="M36" s="13"/>
    </x:row>
    <x:row r="37">
      <x:c r="A37" s="13"/>
      <x:c r="B37" s="14"/>
      <x:c r="C37" s="14"/>
      <x:c r="D37" s="77"/>
      <x:c r="E37" s="78" t="str">
        <x:f>IF(OR(A37="",B37="",C37=""),"",SUMIFS('Transactions'!$I$7:$I$1006,'Transactions'!$D$7:$D$1006,A37,'Transactions'!$B$7:$B$1006,"&gt;="&amp;B37,'Transactions'!$B$7:$B$1006,"&lt;="&amp;C37))</x:f>
      </x:c>
      <x:c r="F37" s="78" t="str">
        <x:f>IF(OR(A37="",B37="",C37=""),"",SUMIFS('Transactions'!$J$7:$J$1006,'Transactions'!$D$7:$D$1006,A37,'Transactions'!$B$7:$B$1006,"&gt;="&amp;B37,'Transactions'!$B$7:$B$1006,"&lt;="&amp;C37))</x:f>
      </x:c>
      <x:c r="G37" s="78" t="str">
        <x:f>IF(D37="","",N(D37)+N(E37)-N(F37))</x:f>
      </x:c>
      <x:c r="H37" s="77"/>
      <x:c r="I37" s="78" t="str">
        <x:f>IF(H37="","",N(H37)-N(G37))</x:f>
      </x:c>
      <x:c r="J37" s="76" t="str">
        <x:f>IF(A37="","",IF(H37="","Pending",IF(ABS(I37)&lt;0.01,"Reconciled","Investigate")))</x:f>
      </x:c>
      <x:c r="K37" s="14"/>
      <x:c r="L37" s="13"/>
      <x:c r="M37" s="13"/>
    </x:row>
    <x:row r="38">
      <x:c r="A38" s="13"/>
      <x:c r="B38" s="14"/>
      <x:c r="C38" s="14"/>
      <x:c r="D38" s="77"/>
      <x:c r="E38" s="78" t="str">
        <x:f>IF(OR(A38="",B38="",C38=""),"",SUMIFS('Transactions'!$I$7:$I$1006,'Transactions'!$D$7:$D$1006,A38,'Transactions'!$B$7:$B$1006,"&gt;="&amp;B38,'Transactions'!$B$7:$B$1006,"&lt;="&amp;C38))</x:f>
      </x:c>
      <x:c r="F38" s="78" t="str">
        <x:f>IF(OR(A38="",B38="",C38=""),"",SUMIFS('Transactions'!$J$7:$J$1006,'Transactions'!$D$7:$D$1006,A38,'Transactions'!$B$7:$B$1006,"&gt;="&amp;B38,'Transactions'!$B$7:$B$1006,"&lt;="&amp;C38))</x:f>
      </x:c>
      <x:c r="G38" s="78" t="str">
        <x:f>IF(D38="","",N(D38)+N(E38)-N(F38))</x:f>
      </x:c>
      <x:c r="H38" s="77"/>
      <x:c r="I38" s="78" t="str">
        <x:f>IF(H38="","",N(H38)-N(G38))</x:f>
      </x:c>
      <x:c r="J38" s="76" t="str">
        <x:f>IF(A38="","",IF(H38="","Pending",IF(ABS(I38)&lt;0.01,"Reconciled","Investigate")))</x:f>
      </x:c>
      <x:c r="K38" s="14"/>
      <x:c r="L38" s="13"/>
      <x:c r="M38" s="13"/>
    </x:row>
    <x:row r="39">
      <x:c r="A39" s="13"/>
      <x:c r="B39" s="14"/>
      <x:c r="C39" s="14"/>
      <x:c r="D39" s="77"/>
      <x:c r="E39" s="78" t="str">
        <x:f>IF(OR(A39="",B39="",C39=""),"",SUMIFS('Transactions'!$I$7:$I$1006,'Transactions'!$D$7:$D$1006,A39,'Transactions'!$B$7:$B$1006,"&gt;="&amp;B39,'Transactions'!$B$7:$B$1006,"&lt;="&amp;C39))</x:f>
      </x:c>
      <x:c r="F39" s="78" t="str">
        <x:f>IF(OR(A39="",B39="",C39=""),"",SUMIFS('Transactions'!$J$7:$J$1006,'Transactions'!$D$7:$D$1006,A39,'Transactions'!$B$7:$B$1006,"&gt;="&amp;B39,'Transactions'!$B$7:$B$1006,"&lt;="&amp;C39))</x:f>
      </x:c>
      <x:c r="G39" s="78" t="str">
        <x:f>IF(D39="","",N(D39)+N(E39)-N(F39))</x:f>
      </x:c>
      <x:c r="H39" s="77"/>
      <x:c r="I39" s="78" t="str">
        <x:f>IF(H39="","",N(H39)-N(G39))</x:f>
      </x:c>
      <x:c r="J39" s="76" t="str">
        <x:f>IF(A39="","",IF(H39="","Pending",IF(ABS(I39)&lt;0.01,"Reconciled","Investigate")))</x:f>
      </x:c>
      <x:c r="K39" s="14"/>
      <x:c r="L39" s="13"/>
      <x:c r="M39" s="13"/>
    </x:row>
    <x:row r="40">
      <x:c r="A40" s="13"/>
      <x:c r="B40" s="14"/>
      <x:c r="C40" s="14"/>
      <x:c r="D40" s="77"/>
      <x:c r="E40" s="78" t="str">
        <x:f>IF(OR(A40="",B40="",C40=""),"",SUMIFS('Transactions'!$I$7:$I$1006,'Transactions'!$D$7:$D$1006,A40,'Transactions'!$B$7:$B$1006,"&gt;="&amp;B40,'Transactions'!$B$7:$B$1006,"&lt;="&amp;C40))</x:f>
      </x:c>
      <x:c r="F40" s="78" t="str">
        <x:f>IF(OR(A40="",B40="",C40=""),"",SUMIFS('Transactions'!$J$7:$J$1006,'Transactions'!$D$7:$D$1006,A40,'Transactions'!$B$7:$B$1006,"&gt;="&amp;B40,'Transactions'!$B$7:$B$1006,"&lt;="&amp;C40))</x:f>
      </x:c>
      <x:c r="G40" s="78" t="str">
        <x:f>IF(D40="","",N(D40)+N(E40)-N(F40))</x:f>
      </x:c>
      <x:c r="H40" s="77"/>
      <x:c r="I40" s="78" t="str">
        <x:f>IF(H40="","",N(H40)-N(G40))</x:f>
      </x:c>
      <x:c r="J40" s="76" t="str">
        <x:f>IF(A40="","",IF(H40="","Pending",IF(ABS(I40)&lt;0.01,"Reconciled","Investigate")))</x:f>
      </x:c>
      <x:c r="K40" s="14"/>
      <x:c r="L40" s="13"/>
      <x:c r="M40" s="13"/>
    </x:row>
    <x:row r="41">
      <x:c r="A41" s="13"/>
      <x:c r="B41" s="14"/>
      <x:c r="C41" s="14"/>
      <x:c r="D41" s="77"/>
      <x:c r="E41" s="78" t="str">
        <x:f>IF(OR(A41="",B41="",C41=""),"",SUMIFS('Transactions'!$I$7:$I$1006,'Transactions'!$D$7:$D$1006,A41,'Transactions'!$B$7:$B$1006,"&gt;="&amp;B41,'Transactions'!$B$7:$B$1006,"&lt;="&amp;C41))</x:f>
      </x:c>
      <x:c r="F41" s="78" t="str">
        <x:f>IF(OR(A41="",B41="",C41=""),"",SUMIFS('Transactions'!$J$7:$J$1006,'Transactions'!$D$7:$D$1006,A41,'Transactions'!$B$7:$B$1006,"&gt;="&amp;B41,'Transactions'!$B$7:$B$1006,"&lt;="&amp;C41))</x:f>
      </x:c>
      <x:c r="G41" s="78" t="str">
        <x:f>IF(D41="","",N(D41)+N(E41)-N(F41))</x:f>
      </x:c>
      <x:c r="H41" s="77"/>
      <x:c r="I41" s="78" t="str">
        <x:f>IF(H41="","",N(H41)-N(G41))</x:f>
      </x:c>
      <x:c r="J41" s="76" t="str">
        <x:f>IF(A41="","",IF(H41="","Pending",IF(ABS(I41)&lt;0.01,"Reconciled","Investigate")))</x:f>
      </x:c>
      <x:c r="K41" s="14"/>
      <x:c r="L41" s="13"/>
      <x:c r="M41" s="13"/>
    </x:row>
    <x:row r="42">
      <x:c r="A42" s="13"/>
      <x:c r="B42" s="14"/>
      <x:c r="C42" s="14"/>
      <x:c r="D42" s="77"/>
      <x:c r="E42" s="78" t="str">
        <x:f>IF(OR(A42="",B42="",C42=""),"",SUMIFS('Transactions'!$I$7:$I$1006,'Transactions'!$D$7:$D$1006,A42,'Transactions'!$B$7:$B$1006,"&gt;="&amp;B42,'Transactions'!$B$7:$B$1006,"&lt;="&amp;C42))</x:f>
      </x:c>
      <x:c r="F42" s="78" t="str">
        <x:f>IF(OR(A42="",B42="",C42=""),"",SUMIFS('Transactions'!$J$7:$J$1006,'Transactions'!$D$7:$D$1006,A42,'Transactions'!$B$7:$B$1006,"&gt;="&amp;B42,'Transactions'!$B$7:$B$1006,"&lt;="&amp;C42))</x:f>
      </x:c>
      <x:c r="G42" s="78" t="str">
        <x:f>IF(D42="","",N(D42)+N(E42)-N(F42))</x:f>
      </x:c>
      <x:c r="H42" s="77"/>
      <x:c r="I42" s="78" t="str">
        <x:f>IF(H42="","",N(H42)-N(G42))</x:f>
      </x:c>
      <x:c r="J42" s="76" t="str">
        <x:f>IF(A42="","",IF(H42="","Pending",IF(ABS(I42)&lt;0.01,"Reconciled","Investigate")))</x:f>
      </x:c>
      <x:c r="K42" s="14"/>
      <x:c r="L42" s="13"/>
      <x:c r="M42" s="13"/>
    </x:row>
    <x:row r="43">
      <x:c r="A43" s="13"/>
      <x:c r="B43" s="14"/>
      <x:c r="C43" s="14"/>
      <x:c r="D43" s="77"/>
      <x:c r="E43" s="78" t="str">
        <x:f>IF(OR(A43="",B43="",C43=""),"",SUMIFS('Transactions'!$I$7:$I$1006,'Transactions'!$D$7:$D$1006,A43,'Transactions'!$B$7:$B$1006,"&gt;="&amp;B43,'Transactions'!$B$7:$B$1006,"&lt;="&amp;C43))</x:f>
      </x:c>
      <x:c r="F43" s="78" t="str">
        <x:f>IF(OR(A43="",B43="",C43=""),"",SUMIFS('Transactions'!$J$7:$J$1006,'Transactions'!$D$7:$D$1006,A43,'Transactions'!$B$7:$B$1006,"&gt;="&amp;B43,'Transactions'!$B$7:$B$1006,"&lt;="&amp;C43))</x:f>
      </x:c>
      <x:c r="G43" s="78" t="str">
        <x:f>IF(D43="","",N(D43)+N(E43)-N(F43))</x:f>
      </x:c>
      <x:c r="H43" s="77"/>
      <x:c r="I43" s="78" t="str">
        <x:f>IF(H43="","",N(H43)-N(G43))</x:f>
      </x:c>
      <x:c r="J43" s="76" t="str">
        <x:f>IF(A43="","",IF(H43="","Pending",IF(ABS(I43)&lt;0.01,"Reconciled","Investigate")))</x:f>
      </x:c>
      <x:c r="K43" s="14"/>
      <x:c r="L43" s="13"/>
      <x:c r="M43" s="13"/>
    </x:row>
    <x:row r="44">
      <x:c r="A44" s="13"/>
      <x:c r="B44" s="14"/>
      <x:c r="C44" s="14"/>
      <x:c r="D44" s="77"/>
      <x:c r="E44" s="78" t="str">
        <x:f>IF(OR(A44="",B44="",C44=""),"",SUMIFS('Transactions'!$I$7:$I$1006,'Transactions'!$D$7:$D$1006,A44,'Transactions'!$B$7:$B$1006,"&gt;="&amp;B44,'Transactions'!$B$7:$B$1006,"&lt;="&amp;C44))</x:f>
      </x:c>
      <x:c r="F44" s="78" t="str">
        <x:f>IF(OR(A44="",B44="",C44=""),"",SUMIFS('Transactions'!$J$7:$J$1006,'Transactions'!$D$7:$D$1006,A44,'Transactions'!$B$7:$B$1006,"&gt;="&amp;B44,'Transactions'!$B$7:$B$1006,"&lt;="&amp;C44))</x:f>
      </x:c>
      <x:c r="G44" s="78" t="str">
        <x:f>IF(D44="","",N(D44)+N(E44)-N(F44))</x:f>
      </x:c>
      <x:c r="H44" s="77"/>
      <x:c r="I44" s="78" t="str">
        <x:f>IF(H44="","",N(H44)-N(G44))</x:f>
      </x:c>
      <x:c r="J44" s="76" t="str">
        <x:f>IF(A44="","",IF(H44="","Pending",IF(ABS(I44)&lt;0.01,"Reconciled","Investigate")))</x:f>
      </x:c>
      <x:c r="K44" s="14"/>
      <x:c r="L44" s="13"/>
      <x:c r="M44" s="13"/>
    </x:row>
    <x:row r="45">
      <x:c r="A45" s="13"/>
      <x:c r="B45" s="14"/>
      <x:c r="C45" s="14"/>
      <x:c r="D45" s="77"/>
      <x:c r="E45" s="78" t="str">
        <x:f>IF(OR(A45="",B45="",C45=""),"",SUMIFS('Transactions'!$I$7:$I$1006,'Transactions'!$D$7:$D$1006,A45,'Transactions'!$B$7:$B$1006,"&gt;="&amp;B45,'Transactions'!$B$7:$B$1006,"&lt;="&amp;C45))</x:f>
      </x:c>
      <x:c r="F45" s="78" t="str">
        <x:f>IF(OR(A45="",B45="",C45=""),"",SUMIFS('Transactions'!$J$7:$J$1006,'Transactions'!$D$7:$D$1006,A45,'Transactions'!$B$7:$B$1006,"&gt;="&amp;B45,'Transactions'!$B$7:$B$1006,"&lt;="&amp;C45))</x:f>
      </x:c>
      <x:c r="G45" s="78" t="str">
        <x:f>IF(D45="","",N(D45)+N(E45)-N(F45))</x:f>
      </x:c>
      <x:c r="H45" s="77"/>
      <x:c r="I45" s="78" t="str">
        <x:f>IF(H45="","",N(H45)-N(G45))</x:f>
      </x:c>
      <x:c r="J45" s="76" t="str">
        <x:f>IF(A45="","",IF(H45="","Pending",IF(ABS(I45)&lt;0.01,"Reconciled","Investigate")))</x:f>
      </x:c>
      <x:c r="K45" s="14"/>
      <x:c r="L45" s="13"/>
      <x:c r="M45" s="13"/>
    </x:row>
    <x:row r="46">
      <x:c r="A46" s="13"/>
      <x:c r="B46" s="14"/>
      <x:c r="C46" s="14"/>
      <x:c r="D46" s="77"/>
      <x:c r="E46" s="78" t="str">
        <x:f>IF(OR(A46="",B46="",C46=""),"",SUMIFS('Transactions'!$I$7:$I$1006,'Transactions'!$D$7:$D$1006,A46,'Transactions'!$B$7:$B$1006,"&gt;="&amp;B46,'Transactions'!$B$7:$B$1006,"&lt;="&amp;C46))</x:f>
      </x:c>
      <x:c r="F46" s="78" t="str">
        <x:f>IF(OR(A46="",B46="",C46=""),"",SUMIFS('Transactions'!$J$7:$J$1006,'Transactions'!$D$7:$D$1006,A46,'Transactions'!$B$7:$B$1006,"&gt;="&amp;B46,'Transactions'!$B$7:$B$1006,"&lt;="&amp;C46))</x:f>
      </x:c>
      <x:c r="G46" s="78" t="str">
        <x:f>IF(D46="","",N(D46)+N(E46)-N(F46))</x:f>
      </x:c>
      <x:c r="H46" s="77"/>
      <x:c r="I46" s="78" t="str">
        <x:f>IF(H46="","",N(H46)-N(G46))</x:f>
      </x:c>
      <x:c r="J46" s="76" t="str">
        <x:f>IF(A46="","",IF(H46="","Pending",IF(ABS(I46)&lt;0.01,"Reconciled","Investigate")))</x:f>
      </x:c>
      <x:c r="K46" s="14"/>
      <x:c r="L46" s="13"/>
      <x:c r="M46" s="13"/>
    </x:row>
    <x:row r="47">
      <x:c r="A47" s="13"/>
      <x:c r="B47" s="14"/>
      <x:c r="C47" s="14"/>
      <x:c r="D47" s="77"/>
      <x:c r="E47" s="78" t="str">
        <x:f>IF(OR(A47="",B47="",C47=""),"",SUMIFS('Transactions'!$I$7:$I$1006,'Transactions'!$D$7:$D$1006,A47,'Transactions'!$B$7:$B$1006,"&gt;="&amp;B47,'Transactions'!$B$7:$B$1006,"&lt;="&amp;C47))</x:f>
      </x:c>
      <x:c r="F47" s="78" t="str">
        <x:f>IF(OR(A47="",B47="",C47=""),"",SUMIFS('Transactions'!$J$7:$J$1006,'Transactions'!$D$7:$D$1006,A47,'Transactions'!$B$7:$B$1006,"&gt;="&amp;B47,'Transactions'!$B$7:$B$1006,"&lt;="&amp;C47))</x:f>
      </x:c>
      <x:c r="G47" s="78" t="str">
        <x:f>IF(D47="","",N(D47)+N(E47)-N(F47))</x:f>
      </x:c>
      <x:c r="H47" s="77"/>
      <x:c r="I47" s="78" t="str">
        <x:f>IF(H47="","",N(H47)-N(G47))</x:f>
      </x:c>
      <x:c r="J47" s="76" t="str">
        <x:f>IF(A47="","",IF(H47="","Pending",IF(ABS(I47)&lt;0.01,"Reconciled","Investigate")))</x:f>
      </x:c>
      <x:c r="K47" s="14"/>
      <x:c r="L47" s="13"/>
      <x:c r="M47" s="13"/>
    </x:row>
    <x:row r="48">
      <x:c r="A48" s="13"/>
      <x:c r="B48" s="14"/>
      <x:c r="C48" s="14"/>
      <x:c r="D48" s="77"/>
      <x:c r="E48" s="78" t="str">
        <x:f>IF(OR(A48="",B48="",C48=""),"",SUMIFS('Transactions'!$I$7:$I$1006,'Transactions'!$D$7:$D$1006,A48,'Transactions'!$B$7:$B$1006,"&gt;="&amp;B48,'Transactions'!$B$7:$B$1006,"&lt;="&amp;C48))</x:f>
      </x:c>
      <x:c r="F48" s="78" t="str">
        <x:f>IF(OR(A48="",B48="",C48=""),"",SUMIFS('Transactions'!$J$7:$J$1006,'Transactions'!$D$7:$D$1006,A48,'Transactions'!$B$7:$B$1006,"&gt;="&amp;B48,'Transactions'!$B$7:$B$1006,"&lt;="&amp;C48))</x:f>
      </x:c>
      <x:c r="G48" s="78" t="str">
        <x:f>IF(D48="","",N(D48)+N(E48)-N(F48))</x:f>
      </x:c>
      <x:c r="H48" s="77"/>
      <x:c r="I48" s="78" t="str">
        <x:f>IF(H48="","",N(H48)-N(G48))</x:f>
      </x:c>
      <x:c r="J48" s="76" t="str">
        <x:f>IF(A48="","",IF(H48="","Pending",IF(ABS(I48)&lt;0.01,"Reconciled","Investigate")))</x:f>
      </x:c>
      <x:c r="K48" s="14"/>
      <x:c r="L48" s="13"/>
      <x:c r="M48" s="13"/>
    </x:row>
    <x:row r="49">
      <x:c r="A49" s="13"/>
      <x:c r="B49" s="14"/>
      <x:c r="C49" s="14"/>
      <x:c r="D49" s="77"/>
      <x:c r="E49" s="78" t="str">
        <x:f>IF(OR(A49="",B49="",C49=""),"",SUMIFS('Transactions'!$I$7:$I$1006,'Transactions'!$D$7:$D$1006,A49,'Transactions'!$B$7:$B$1006,"&gt;="&amp;B49,'Transactions'!$B$7:$B$1006,"&lt;="&amp;C49))</x:f>
      </x:c>
      <x:c r="F49" s="78" t="str">
        <x:f>IF(OR(A49="",B49="",C49=""),"",SUMIFS('Transactions'!$J$7:$J$1006,'Transactions'!$D$7:$D$1006,A49,'Transactions'!$B$7:$B$1006,"&gt;="&amp;B49,'Transactions'!$B$7:$B$1006,"&lt;="&amp;C49))</x:f>
      </x:c>
      <x:c r="G49" s="78" t="str">
        <x:f>IF(D49="","",N(D49)+N(E49)-N(F49))</x:f>
      </x:c>
      <x:c r="H49" s="77"/>
      <x:c r="I49" s="78" t="str">
        <x:f>IF(H49="","",N(H49)-N(G49))</x:f>
      </x:c>
      <x:c r="J49" s="76" t="str">
        <x:f>IF(A49="","",IF(H49="","Pending",IF(ABS(I49)&lt;0.01,"Reconciled","Investigate")))</x:f>
      </x:c>
      <x:c r="K49" s="14"/>
      <x:c r="L49" s="13"/>
      <x:c r="M49" s="13"/>
    </x:row>
    <x:row r="50">
      <x:c r="A50" s="13"/>
      <x:c r="B50" s="14"/>
      <x:c r="C50" s="14"/>
      <x:c r="D50" s="77"/>
      <x:c r="E50" s="78" t="str">
        <x:f>IF(OR(A50="",B50="",C50=""),"",SUMIFS('Transactions'!$I$7:$I$1006,'Transactions'!$D$7:$D$1006,A50,'Transactions'!$B$7:$B$1006,"&gt;="&amp;B50,'Transactions'!$B$7:$B$1006,"&lt;="&amp;C50))</x:f>
      </x:c>
      <x:c r="F50" s="78" t="str">
        <x:f>IF(OR(A50="",B50="",C50=""),"",SUMIFS('Transactions'!$J$7:$J$1006,'Transactions'!$D$7:$D$1006,A50,'Transactions'!$B$7:$B$1006,"&gt;="&amp;B50,'Transactions'!$B$7:$B$1006,"&lt;="&amp;C50))</x:f>
      </x:c>
      <x:c r="G50" s="78" t="str">
        <x:f>IF(D50="","",N(D50)+N(E50)-N(F50))</x:f>
      </x:c>
      <x:c r="H50" s="77"/>
      <x:c r="I50" s="78" t="str">
        <x:f>IF(H50="","",N(H50)-N(G50))</x:f>
      </x:c>
      <x:c r="J50" s="76" t="str">
        <x:f>IF(A50="","",IF(H50="","Pending",IF(ABS(I50)&lt;0.01,"Reconciled","Investigate")))</x:f>
      </x:c>
      <x:c r="K50" s="14"/>
      <x:c r="L50" s="13"/>
      <x:c r="M50" s="13"/>
    </x:row>
    <x:row r="51">
      <x:c r="A51" s="13"/>
      <x:c r="B51" s="14"/>
      <x:c r="C51" s="14"/>
      <x:c r="D51" s="77"/>
      <x:c r="E51" s="78" t="str">
        <x:f>IF(OR(A51="",B51="",C51=""),"",SUMIFS('Transactions'!$I$7:$I$1006,'Transactions'!$D$7:$D$1006,A51,'Transactions'!$B$7:$B$1006,"&gt;="&amp;B51,'Transactions'!$B$7:$B$1006,"&lt;="&amp;C51))</x:f>
      </x:c>
      <x:c r="F51" s="78" t="str">
        <x:f>IF(OR(A51="",B51="",C51=""),"",SUMIFS('Transactions'!$J$7:$J$1006,'Transactions'!$D$7:$D$1006,A51,'Transactions'!$B$7:$B$1006,"&gt;="&amp;B51,'Transactions'!$B$7:$B$1006,"&lt;="&amp;C51))</x:f>
      </x:c>
      <x:c r="G51" s="78" t="str">
        <x:f>IF(D51="","",N(D51)+N(E51)-N(F51))</x:f>
      </x:c>
      <x:c r="H51" s="77"/>
      <x:c r="I51" s="78" t="str">
        <x:f>IF(H51="","",N(H51)-N(G51))</x:f>
      </x:c>
      <x:c r="J51" s="76" t="str">
        <x:f>IF(A51="","",IF(H51="","Pending",IF(ABS(I51)&lt;0.01,"Reconciled","Investigate")))</x:f>
      </x:c>
      <x:c r="K51" s="14"/>
      <x:c r="L51" s="13"/>
      <x:c r="M51" s="13"/>
    </x:row>
    <x:row r="52">
      <x:c r="A52" s="13"/>
      <x:c r="B52" s="14"/>
      <x:c r="C52" s="14"/>
      <x:c r="D52" s="77"/>
      <x:c r="E52" s="78" t="str">
        <x:f>IF(OR(A52="",B52="",C52=""),"",SUMIFS('Transactions'!$I$7:$I$1006,'Transactions'!$D$7:$D$1006,A52,'Transactions'!$B$7:$B$1006,"&gt;="&amp;B52,'Transactions'!$B$7:$B$1006,"&lt;="&amp;C52))</x:f>
      </x:c>
      <x:c r="F52" s="78" t="str">
        <x:f>IF(OR(A52="",B52="",C52=""),"",SUMIFS('Transactions'!$J$7:$J$1006,'Transactions'!$D$7:$D$1006,A52,'Transactions'!$B$7:$B$1006,"&gt;="&amp;B52,'Transactions'!$B$7:$B$1006,"&lt;="&amp;C52))</x:f>
      </x:c>
      <x:c r="G52" s="78" t="str">
        <x:f>IF(D52="","",N(D52)+N(E52)-N(F52))</x:f>
      </x:c>
      <x:c r="H52" s="77"/>
      <x:c r="I52" s="78" t="str">
        <x:f>IF(H52="","",N(H52)-N(G52))</x:f>
      </x:c>
      <x:c r="J52" s="76" t="str">
        <x:f>IF(A52="","",IF(H52="","Pending",IF(ABS(I52)&lt;0.01,"Reconciled","Investigate")))</x:f>
      </x:c>
      <x:c r="K52" s="14"/>
      <x:c r="L52" s="13"/>
      <x:c r="M52" s="13"/>
    </x:row>
    <x:row r="53">
      <x:c r="A53" s="13"/>
      <x:c r="B53" s="14"/>
      <x:c r="C53" s="14"/>
      <x:c r="D53" s="77"/>
      <x:c r="E53" s="78" t="str">
        <x:f>IF(OR(A53="",B53="",C53=""),"",SUMIFS('Transactions'!$I$7:$I$1006,'Transactions'!$D$7:$D$1006,A53,'Transactions'!$B$7:$B$1006,"&gt;="&amp;B53,'Transactions'!$B$7:$B$1006,"&lt;="&amp;C53))</x:f>
      </x:c>
      <x:c r="F53" s="78" t="str">
        <x:f>IF(OR(A53="",B53="",C53=""),"",SUMIFS('Transactions'!$J$7:$J$1006,'Transactions'!$D$7:$D$1006,A53,'Transactions'!$B$7:$B$1006,"&gt;="&amp;B53,'Transactions'!$B$7:$B$1006,"&lt;="&amp;C53))</x:f>
      </x:c>
      <x:c r="G53" s="78" t="str">
        <x:f>IF(D53="","",N(D53)+N(E53)-N(F53))</x:f>
      </x:c>
      <x:c r="H53" s="77"/>
      <x:c r="I53" s="78" t="str">
        <x:f>IF(H53="","",N(H53)-N(G53))</x:f>
      </x:c>
      <x:c r="J53" s="76" t="str">
        <x:f>IF(A53="","",IF(H53="","Pending",IF(ABS(I53)&lt;0.01,"Reconciled","Investigate")))</x:f>
      </x:c>
      <x:c r="K53" s="14"/>
      <x:c r="L53" s="13"/>
      <x:c r="M53" s="13"/>
    </x:row>
    <x:row r="54">
      <x:c r="A54" s="13"/>
      <x:c r="B54" s="14"/>
      <x:c r="C54" s="14"/>
      <x:c r="D54" s="77"/>
      <x:c r="E54" s="78" t="str">
        <x:f>IF(OR(A54="",B54="",C54=""),"",SUMIFS('Transactions'!$I$7:$I$1006,'Transactions'!$D$7:$D$1006,A54,'Transactions'!$B$7:$B$1006,"&gt;="&amp;B54,'Transactions'!$B$7:$B$1006,"&lt;="&amp;C54))</x:f>
      </x:c>
      <x:c r="F54" s="78" t="str">
        <x:f>IF(OR(A54="",B54="",C54=""),"",SUMIFS('Transactions'!$J$7:$J$1006,'Transactions'!$D$7:$D$1006,A54,'Transactions'!$B$7:$B$1006,"&gt;="&amp;B54,'Transactions'!$B$7:$B$1006,"&lt;="&amp;C54))</x:f>
      </x:c>
      <x:c r="G54" s="78" t="str">
        <x:f>IF(D54="","",N(D54)+N(E54)-N(F54))</x:f>
      </x:c>
      <x:c r="H54" s="77"/>
      <x:c r="I54" s="78" t="str">
        <x:f>IF(H54="","",N(H54)-N(G54))</x:f>
      </x:c>
      <x:c r="J54" s="76" t="str">
        <x:f>IF(A54="","",IF(H54="","Pending",IF(ABS(I54)&lt;0.01,"Reconciled","Investigate")))</x:f>
      </x:c>
      <x:c r="K54" s="14"/>
      <x:c r="L54" s="13"/>
      <x:c r="M54" s="13"/>
    </x:row>
    <x:row r="55">
      <x:c r="A55" s="13"/>
      <x:c r="B55" s="14"/>
      <x:c r="C55" s="14"/>
      <x:c r="D55" s="77"/>
      <x:c r="E55" s="78" t="str">
        <x:f>IF(OR(A55="",B55="",C55=""),"",SUMIFS('Transactions'!$I$7:$I$1006,'Transactions'!$D$7:$D$1006,A55,'Transactions'!$B$7:$B$1006,"&gt;="&amp;B55,'Transactions'!$B$7:$B$1006,"&lt;="&amp;C55))</x:f>
      </x:c>
      <x:c r="F55" s="78" t="str">
        <x:f>IF(OR(A55="",B55="",C55=""),"",SUMIFS('Transactions'!$J$7:$J$1006,'Transactions'!$D$7:$D$1006,A55,'Transactions'!$B$7:$B$1006,"&gt;="&amp;B55,'Transactions'!$B$7:$B$1006,"&lt;="&amp;C55))</x:f>
      </x:c>
      <x:c r="G55" s="78" t="str">
        <x:f>IF(D55="","",N(D55)+N(E55)-N(F55))</x:f>
      </x:c>
      <x:c r="H55" s="77"/>
      <x:c r="I55" s="78" t="str">
        <x:f>IF(H55="","",N(H55)-N(G55))</x:f>
      </x:c>
      <x:c r="J55" s="76" t="str">
        <x:f>IF(A55="","",IF(H55="","Pending",IF(ABS(I55)&lt;0.01,"Reconciled","Investigate")))</x:f>
      </x:c>
      <x:c r="K55" s="14"/>
      <x:c r="L55" s="13"/>
      <x:c r="M55" s="13"/>
    </x:row>
    <x:row r="56">
      <x:c r="A56" s="13"/>
      <x:c r="B56" s="14"/>
      <x:c r="C56" s="14"/>
      <x:c r="D56" s="77"/>
      <x:c r="E56" s="78" t="str">
        <x:f>IF(OR(A56="",B56="",C56=""),"",SUMIFS('Transactions'!$I$7:$I$1006,'Transactions'!$D$7:$D$1006,A56,'Transactions'!$B$7:$B$1006,"&gt;="&amp;B56,'Transactions'!$B$7:$B$1006,"&lt;="&amp;C56))</x:f>
      </x:c>
      <x:c r="F56" s="78" t="str">
        <x:f>IF(OR(A56="",B56="",C56=""),"",SUMIFS('Transactions'!$J$7:$J$1006,'Transactions'!$D$7:$D$1006,A56,'Transactions'!$B$7:$B$1006,"&gt;="&amp;B56,'Transactions'!$B$7:$B$1006,"&lt;="&amp;C56))</x:f>
      </x:c>
      <x:c r="G56" s="78" t="str">
        <x:f>IF(D56="","",N(D56)+N(E56)-N(F56))</x:f>
      </x:c>
      <x:c r="H56" s="77"/>
      <x:c r="I56" s="78" t="str">
        <x:f>IF(H56="","",N(H56)-N(G56))</x:f>
      </x:c>
      <x:c r="J56" s="76" t="str">
        <x:f>IF(A56="","",IF(H56="","Pending",IF(ABS(I56)&lt;0.01,"Reconciled","Investigate")))</x:f>
      </x:c>
      <x:c r="K56" s="14"/>
      <x:c r="L56" s="13"/>
      <x:c r="M56" s="13"/>
    </x:row>
    <x:row r="57">
      <x:c r="A57" s="13"/>
      <x:c r="B57" s="14"/>
      <x:c r="C57" s="14"/>
      <x:c r="D57" s="77"/>
      <x:c r="E57" s="78" t="str">
        <x:f>IF(OR(A57="",B57="",C57=""),"",SUMIFS('Transactions'!$I$7:$I$1006,'Transactions'!$D$7:$D$1006,A57,'Transactions'!$B$7:$B$1006,"&gt;="&amp;B57,'Transactions'!$B$7:$B$1006,"&lt;="&amp;C57))</x:f>
      </x:c>
      <x:c r="F57" s="78" t="str">
        <x:f>IF(OR(A57="",B57="",C57=""),"",SUMIFS('Transactions'!$J$7:$J$1006,'Transactions'!$D$7:$D$1006,A57,'Transactions'!$B$7:$B$1006,"&gt;="&amp;B57,'Transactions'!$B$7:$B$1006,"&lt;="&amp;C57))</x:f>
      </x:c>
      <x:c r="G57" s="78" t="str">
        <x:f>IF(D57="","",N(D57)+N(E57)-N(F57))</x:f>
      </x:c>
      <x:c r="H57" s="77"/>
      <x:c r="I57" s="78" t="str">
        <x:f>IF(H57="","",N(H57)-N(G57))</x:f>
      </x:c>
      <x:c r="J57" s="76" t="str">
        <x:f>IF(A57="","",IF(H57="","Pending",IF(ABS(I57)&lt;0.01,"Reconciled","Investigate")))</x:f>
      </x:c>
      <x:c r="K57" s="14"/>
      <x:c r="L57" s="13"/>
      <x:c r="M57" s="13"/>
    </x:row>
    <x:row r="58">
      <x:c r="A58" s="13"/>
      <x:c r="B58" s="14"/>
      <x:c r="C58" s="14"/>
      <x:c r="D58" s="77"/>
      <x:c r="E58" s="78" t="str">
        <x:f>IF(OR(A58="",B58="",C58=""),"",SUMIFS('Transactions'!$I$7:$I$1006,'Transactions'!$D$7:$D$1006,A58,'Transactions'!$B$7:$B$1006,"&gt;="&amp;B58,'Transactions'!$B$7:$B$1006,"&lt;="&amp;C58))</x:f>
      </x:c>
      <x:c r="F58" s="78" t="str">
        <x:f>IF(OR(A58="",B58="",C58=""),"",SUMIFS('Transactions'!$J$7:$J$1006,'Transactions'!$D$7:$D$1006,A58,'Transactions'!$B$7:$B$1006,"&gt;="&amp;B58,'Transactions'!$B$7:$B$1006,"&lt;="&amp;C58))</x:f>
      </x:c>
      <x:c r="G58" s="78" t="str">
        <x:f>IF(D58="","",N(D58)+N(E58)-N(F58))</x:f>
      </x:c>
      <x:c r="H58" s="77"/>
      <x:c r="I58" s="78" t="str">
        <x:f>IF(H58="","",N(H58)-N(G58))</x:f>
      </x:c>
      <x:c r="J58" s="76" t="str">
        <x:f>IF(A58="","",IF(H58="","Pending",IF(ABS(I58)&lt;0.01,"Reconciled","Investigate")))</x:f>
      </x:c>
      <x:c r="K58" s="14"/>
      <x:c r="L58" s="13"/>
      <x:c r="M58" s="13"/>
    </x:row>
    <x:row r="59">
      <x:c r="A59" s="13"/>
      <x:c r="B59" s="14"/>
      <x:c r="C59" s="14"/>
      <x:c r="D59" s="77"/>
      <x:c r="E59" s="78" t="str">
        <x:f>IF(OR(A59="",B59="",C59=""),"",SUMIFS('Transactions'!$I$7:$I$1006,'Transactions'!$D$7:$D$1006,A59,'Transactions'!$B$7:$B$1006,"&gt;="&amp;B59,'Transactions'!$B$7:$B$1006,"&lt;="&amp;C59))</x:f>
      </x:c>
      <x:c r="F59" s="78" t="str">
        <x:f>IF(OR(A59="",B59="",C59=""),"",SUMIFS('Transactions'!$J$7:$J$1006,'Transactions'!$D$7:$D$1006,A59,'Transactions'!$B$7:$B$1006,"&gt;="&amp;B59,'Transactions'!$B$7:$B$1006,"&lt;="&amp;C59))</x:f>
      </x:c>
      <x:c r="G59" s="78" t="str">
        <x:f>IF(D59="","",N(D59)+N(E59)-N(F59))</x:f>
      </x:c>
      <x:c r="H59" s="77"/>
      <x:c r="I59" s="78" t="str">
        <x:f>IF(H59="","",N(H59)-N(G59))</x:f>
      </x:c>
      <x:c r="J59" s="76" t="str">
        <x:f>IF(A59="","",IF(H59="","Pending",IF(ABS(I59)&lt;0.01,"Reconciled","Investigate")))</x:f>
      </x:c>
      <x:c r="K59" s="14"/>
      <x:c r="L59" s="13"/>
      <x:c r="M59" s="13"/>
    </x:row>
    <x:row r="60">
      <x:c r="A60" s="13"/>
      <x:c r="B60" s="14"/>
      <x:c r="C60" s="14"/>
      <x:c r="D60" s="77"/>
      <x:c r="E60" s="78" t="str">
        <x:f>IF(OR(A60="",B60="",C60=""),"",SUMIFS('Transactions'!$I$7:$I$1006,'Transactions'!$D$7:$D$1006,A60,'Transactions'!$B$7:$B$1006,"&gt;="&amp;B60,'Transactions'!$B$7:$B$1006,"&lt;="&amp;C60))</x:f>
      </x:c>
      <x:c r="F60" s="78" t="str">
        <x:f>IF(OR(A60="",B60="",C60=""),"",SUMIFS('Transactions'!$J$7:$J$1006,'Transactions'!$D$7:$D$1006,A60,'Transactions'!$B$7:$B$1006,"&gt;="&amp;B60,'Transactions'!$B$7:$B$1006,"&lt;="&amp;C60))</x:f>
      </x:c>
      <x:c r="G60" s="78" t="str">
        <x:f>IF(D60="","",N(D60)+N(E60)-N(F60))</x:f>
      </x:c>
      <x:c r="H60" s="77"/>
      <x:c r="I60" s="78" t="str">
        <x:f>IF(H60="","",N(H60)-N(G60))</x:f>
      </x:c>
      <x:c r="J60" s="76" t="str">
        <x:f>IF(A60="","",IF(H60="","Pending",IF(ABS(I60)&lt;0.01,"Reconciled","Investigate")))</x:f>
      </x:c>
      <x:c r="K60" s="14"/>
      <x:c r="L60" s="13"/>
      <x:c r="M60" s="13"/>
    </x:row>
    <x:row r="61">
      <x:c r="A61" s="13"/>
      <x:c r="B61" s="14"/>
      <x:c r="C61" s="14"/>
      <x:c r="D61" s="77"/>
      <x:c r="E61" s="78" t="str">
        <x:f>IF(OR(A61="",B61="",C61=""),"",SUMIFS('Transactions'!$I$7:$I$1006,'Transactions'!$D$7:$D$1006,A61,'Transactions'!$B$7:$B$1006,"&gt;="&amp;B61,'Transactions'!$B$7:$B$1006,"&lt;="&amp;C61))</x:f>
      </x:c>
      <x:c r="F61" s="78" t="str">
        <x:f>IF(OR(A61="",B61="",C61=""),"",SUMIFS('Transactions'!$J$7:$J$1006,'Transactions'!$D$7:$D$1006,A61,'Transactions'!$B$7:$B$1006,"&gt;="&amp;B61,'Transactions'!$B$7:$B$1006,"&lt;="&amp;C61))</x:f>
      </x:c>
      <x:c r="G61" s="78" t="str">
        <x:f>IF(D61="","",N(D61)+N(E61)-N(F61))</x:f>
      </x:c>
      <x:c r="H61" s="77"/>
      <x:c r="I61" s="78" t="str">
        <x:f>IF(H61="","",N(H61)-N(G61))</x:f>
      </x:c>
      <x:c r="J61" s="76" t="str">
        <x:f>IF(A61="","",IF(H61="","Pending",IF(ABS(I61)&lt;0.01,"Reconciled","Investigate")))</x:f>
      </x:c>
      <x:c r="K61" s="14"/>
      <x:c r="L61" s="13"/>
      <x:c r="M61" s="13"/>
    </x:row>
    <x:row r="62">
      <x:c r="A62" s="13"/>
      <x:c r="B62" s="14"/>
      <x:c r="C62" s="14"/>
      <x:c r="D62" s="77"/>
      <x:c r="E62" s="78" t="str">
        <x:f>IF(OR(A62="",B62="",C62=""),"",SUMIFS('Transactions'!$I$7:$I$1006,'Transactions'!$D$7:$D$1006,A62,'Transactions'!$B$7:$B$1006,"&gt;="&amp;B62,'Transactions'!$B$7:$B$1006,"&lt;="&amp;C62))</x:f>
      </x:c>
      <x:c r="F62" s="78" t="str">
        <x:f>IF(OR(A62="",B62="",C62=""),"",SUMIFS('Transactions'!$J$7:$J$1006,'Transactions'!$D$7:$D$1006,A62,'Transactions'!$B$7:$B$1006,"&gt;="&amp;B62,'Transactions'!$B$7:$B$1006,"&lt;="&amp;C62))</x:f>
      </x:c>
      <x:c r="G62" s="78" t="str">
        <x:f>IF(D62="","",N(D62)+N(E62)-N(F62))</x:f>
      </x:c>
      <x:c r="H62" s="77"/>
      <x:c r="I62" s="78" t="str">
        <x:f>IF(H62="","",N(H62)-N(G62))</x:f>
      </x:c>
      <x:c r="J62" s="76" t="str">
        <x:f>IF(A62="","",IF(H62="","Pending",IF(ABS(I62)&lt;0.01,"Reconciled","Investigate")))</x:f>
      </x:c>
      <x:c r="K62" s="14"/>
      <x:c r="L62" s="13"/>
      <x:c r="M62" s="13"/>
    </x:row>
    <x:row r="63">
      <x:c r="A63" s="13"/>
      <x:c r="B63" s="14"/>
      <x:c r="C63" s="14"/>
      <x:c r="D63" s="77"/>
      <x:c r="E63" s="78" t="str">
        <x:f>IF(OR(A63="",B63="",C63=""),"",SUMIFS('Transactions'!$I$7:$I$1006,'Transactions'!$D$7:$D$1006,A63,'Transactions'!$B$7:$B$1006,"&gt;="&amp;B63,'Transactions'!$B$7:$B$1006,"&lt;="&amp;C63))</x:f>
      </x:c>
      <x:c r="F63" s="78" t="str">
        <x:f>IF(OR(A63="",B63="",C63=""),"",SUMIFS('Transactions'!$J$7:$J$1006,'Transactions'!$D$7:$D$1006,A63,'Transactions'!$B$7:$B$1006,"&gt;="&amp;B63,'Transactions'!$B$7:$B$1006,"&lt;="&amp;C63))</x:f>
      </x:c>
      <x:c r="G63" s="78" t="str">
        <x:f>IF(D63="","",N(D63)+N(E63)-N(F63))</x:f>
      </x:c>
      <x:c r="H63" s="77"/>
      <x:c r="I63" s="78" t="str">
        <x:f>IF(H63="","",N(H63)-N(G63))</x:f>
      </x:c>
      <x:c r="J63" s="76" t="str">
        <x:f>IF(A63="","",IF(H63="","Pending",IF(ABS(I63)&lt;0.01,"Reconciled","Investigate")))</x:f>
      </x:c>
      <x:c r="K63" s="14"/>
      <x:c r="L63" s="13"/>
      <x:c r="M63" s="13"/>
    </x:row>
    <x:row r="64">
      <x:c r="A64" s="13"/>
      <x:c r="B64" s="14"/>
      <x:c r="C64" s="14"/>
      <x:c r="D64" s="77"/>
      <x:c r="E64" s="78" t="str">
        <x:f>IF(OR(A64="",B64="",C64=""),"",SUMIFS('Transactions'!$I$7:$I$1006,'Transactions'!$D$7:$D$1006,A64,'Transactions'!$B$7:$B$1006,"&gt;="&amp;B64,'Transactions'!$B$7:$B$1006,"&lt;="&amp;C64))</x:f>
      </x:c>
      <x:c r="F64" s="78" t="str">
        <x:f>IF(OR(A64="",B64="",C64=""),"",SUMIFS('Transactions'!$J$7:$J$1006,'Transactions'!$D$7:$D$1006,A64,'Transactions'!$B$7:$B$1006,"&gt;="&amp;B64,'Transactions'!$B$7:$B$1006,"&lt;="&amp;C64))</x:f>
      </x:c>
      <x:c r="G64" s="78" t="str">
        <x:f>IF(D64="","",N(D64)+N(E64)-N(F64))</x:f>
      </x:c>
      <x:c r="H64" s="77"/>
      <x:c r="I64" s="78" t="str">
        <x:f>IF(H64="","",N(H64)-N(G64))</x:f>
      </x:c>
      <x:c r="J64" s="76" t="str">
        <x:f>IF(A64="","",IF(H64="","Pending",IF(ABS(I64)&lt;0.01,"Reconciled","Investigate")))</x:f>
      </x:c>
      <x:c r="K64" s="14"/>
      <x:c r="L64" s="13"/>
      <x:c r="M64" s="13"/>
    </x:row>
    <x:row r="65">
      <x:c r="A65" s="13"/>
      <x:c r="B65" s="14"/>
      <x:c r="C65" s="14"/>
      <x:c r="D65" s="77"/>
      <x:c r="E65" s="78" t="str">
        <x:f>IF(OR(A65="",B65="",C65=""),"",SUMIFS('Transactions'!$I$7:$I$1006,'Transactions'!$D$7:$D$1006,A65,'Transactions'!$B$7:$B$1006,"&gt;="&amp;B65,'Transactions'!$B$7:$B$1006,"&lt;="&amp;C65))</x:f>
      </x:c>
      <x:c r="F65" s="78" t="str">
        <x:f>IF(OR(A65="",B65="",C65=""),"",SUMIFS('Transactions'!$J$7:$J$1006,'Transactions'!$D$7:$D$1006,A65,'Transactions'!$B$7:$B$1006,"&gt;="&amp;B65,'Transactions'!$B$7:$B$1006,"&lt;="&amp;C65))</x:f>
      </x:c>
      <x:c r="G65" s="78" t="str">
        <x:f>IF(D65="","",N(D65)+N(E65)-N(F65))</x:f>
      </x:c>
      <x:c r="H65" s="77"/>
      <x:c r="I65" s="78" t="str">
        <x:f>IF(H65="","",N(H65)-N(G65))</x:f>
      </x:c>
      <x:c r="J65" s="76" t="str">
        <x:f>IF(A65="","",IF(H65="","Pending",IF(ABS(I65)&lt;0.01,"Reconciled","Investigate")))</x:f>
      </x:c>
      <x:c r="K65" s="14"/>
      <x:c r="L65" s="13"/>
      <x:c r="M65" s="13"/>
    </x:row>
    <x:row r="66">
      <x:c r="A66" s="13"/>
      <x:c r="B66" s="14"/>
      <x:c r="C66" s="14"/>
      <x:c r="D66" s="77"/>
      <x:c r="E66" s="78" t="str">
        <x:f>IF(OR(A66="",B66="",C66=""),"",SUMIFS('Transactions'!$I$7:$I$1006,'Transactions'!$D$7:$D$1006,A66,'Transactions'!$B$7:$B$1006,"&gt;="&amp;B66,'Transactions'!$B$7:$B$1006,"&lt;="&amp;C66))</x:f>
      </x:c>
      <x:c r="F66" s="78" t="str">
        <x:f>IF(OR(A66="",B66="",C66=""),"",SUMIFS('Transactions'!$J$7:$J$1006,'Transactions'!$D$7:$D$1006,A66,'Transactions'!$B$7:$B$1006,"&gt;="&amp;B66,'Transactions'!$B$7:$B$1006,"&lt;="&amp;C66))</x:f>
      </x:c>
      <x:c r="G66" s="78" t="str">
        <x:f>IF(D66="","",N(D66)+N(E66)-N(F66))</x:f>
      </x:c>
      <x:c r="H66" s="77"/>
      <x:c r="I66" s="78" t="str">
        <x:f>IF(H66="","",N(H66)-N(G66))</x:f>
      </x:c>
      <x:c r="J66" s="76" t="str">
        <x:f>IF(A66="","",IF(H66="","Pending",IF(ABS(I66)&lt;0.01,"Reconciled","Investigate")))</x:f>
      </x:c>
      <x:c r="K66" s="14"/>
      <x:c r="L66" s="13"/>
      <x:c r="M66" s="13"/>
    </x:row>
    <x:row r="67">
      <x:c r="A67" s="13"/>
      <x:c r="B67" s="14"/>
      <x:c r="C67" s="14"/>
      <x:c r="D67" s="77"/>
      <x:c r="E67" s="78" t="str">
        <x:f>IF(OR(A67="",B67="",C67=""),"",SUMIFS('Transactions'!$I$7:$I$1006,'Transactions'!$D$7:$D$1006,A67,'Transactions'!$B$7:$B$1006,"&gt;="&amp;B67,'Transactions'!$B$7:$B$1006,"&lt;="&amp;C67))</x:f>
      </x:c>
      <x:c r="F67" s="78" t="str">
        <x:f>IF(OR(A67="",B67="",C67=""),"",SUMIFS('Transactions'!$J$7:$J$1006,'Transactions'!$D$7:$D$1006,A67,'Transactions'!$B$7:$B$1006,"&gt;="&amp;B67,'Transactions'!$B$7:$B$1006,"&lt;="&amp;C67))</x:f>
      </x:c>
      <x:c r="G67" s="78" t="str">
        <x:f>IF(D67="","",N(D67)+N(E67)-N(F67))</x:f>
      </x:c>
      <x:c r="H67" s="77"/>
      <x:c r="I67" s="78" t="str">
        <x:f>IF(H67="","",N(H67)-N(G67))</x:f>
      </x:c>
      <x:c r="J67" s="76" t="str">
        <x:f>IF(A67="","",IF(H67="","Pending",IF(ABS(I67)&lt;0.01,"Reconciled","Investigate")))</x:f>
      </x:c>
      <x:c r="K67" s="14"/>
      <x:c r="L67" s="13"/>
      <x:c r="M67" s="13"/>
    </x:row>
    <x:row r="68">
      <x:c r="A68" s="13"/>
      <x:c r="B68" s="14"/>
      <x:c r="C68" s="14"/>
      <x:c r="D68" s="77"/>
      <x:c r="E68" s="78" t="str">
        <x:f>IF(OR(A68="",B68="",C68=""),"",SUMIFS('Transactions'!$I$7:$I$1006,'Transactions'!$D$7:$D$1006,A68,'Transactions'!$B$7:$B$1006,"&gt;="&amp;B68,'Transactions'!$B$7:$B$1006,"&lt;="&amp;C68))</x:f>
      </x:c>
      <x:c r="F68" s="78" t="str">
        <x:f>IF(OR(A68="",B68="",C68=""),"",SUMIFS('Transactions'!$J$7:$J$1006,'Transactions'!$D$7:$D$1006,A68,'Transactions'!$B$7:$B$1006,"&gt;="&amp;B68,'Transactions'!$B$7:$B$1006,"&lt;="&amp;C68))</x:f>
      </x:c>
      <x:c r="G68" s="78" t="str">
        <x:f>IF(D68="","",N(D68)+N(E68)-N(F68))</x:f>
      </x:c>
      <x:c r="H68" s="77"/>
      <x:c r="I68" s="78" t="str">
        <x:f>IF(H68="","",N(H68)-N(G68))</x:f>
      </x:c>
      <x:c r="J68" s="76" t="str">
        <x:f>IF(A68="","",IF(H68="","Pending",IF(ABS(I68)&lt;0.01,"Reconciled","Investigate")))</x:f>
      </x:c>
      <x:c r="K68" s="14"/>
      <x:c r="L68" s="13"/>
      <x:c r="M68" s="13"/>
    </x:row>
    <x:row r="69">
      <x:c r="A69" s="13"/>
      <x:c r="B69" s="14"/>
      <x:c r="C69" s="14"/>
      <x:c r="D69" s="77"/>
      <x:c r="E69" s="78" t="str">
        <x:f>IF(OR(A69="",B69="",C69=""),"",SUMIFS('Transactions'!$I$7:$I$1006,'Transactions'!$D$7:$D$1006,A69,'Transactions'!$B$7:$B$1006,"&gt;="&amp;B69,'Transactions'!$B$7:$B$1006,"&lt;="&amp;C69))</x:f>
      </x:c>
      <x:c r="F69" s="78" t="str">
        <x:f>IF(OR(A69="",B69="",C69=""),"",SUMIFS('Transactions'!$J$7:$J$1006,'Transactions'!$D$7:$D$1006,A69,'Transactions'!$B$7:$B$1006,"&gt;="&amp;B69,'Transactions'!$B$7:$B$1006,"&lt;="&amp;C69))</x:f>
      </x:c>
      <x:c r="G69" s="78" t="str">
        <x:f>IF(D69="","",N(D69)+N(E69)-N(F69))</x:f>
      </x:c>
      <x:c r="H69" s="77"/>
      <x:c r="I69" s="78" t="str">
        <x:f>IF(H69="","",N(H69)-N(G69))</x:f>
      </x:c>
      <x:c r="J69" s="76" t="str">
        <x:f>IF(A69="","",IF(H69="","Pending",IF(ABS(I69)&lt;0.01,"Reconciled","Investigate")))</x:f>
      </x:c>
      <x:c r="K69" s="14"/>
      <x:c r="L69" s="13"/>
      <x:c r="M69" s="13"/>
    </x:row>
    <x:row r="70">
      <x:c r="A70" s="13"/>
      <x:c r="B70" s="14"/>
      <x:c r="C70" s="14"/>
      <x:c r="D70" s="77"/>
      <x:c r="E70" s="78" t="str">
        <x:f>IF(OR(A70="",B70="",C70=""),"",SUMIFS('Transactions'!$I$7:$I$1006,'Transactions'!$D$7:$D$1006,A70,'Transactions'!$B$7:$B$1006,"&gt;="&amp;B70,'Transactions'!$B$7:$B$1006,"&lt;="&amp;C70))</x:f>
      </x:c>
      <x:c r="F70" s="78" t="str">
        <x:f>IF(OR(A70="",B70="",C70=""),"",SUMIFS('Transactions'!$J$7:$J$1006,'Transactions'!$D$7:$D$1006,A70,'Transactions'!$B$7:$B$1006,"&gt;="&amp;B70,'Transactions'!$B$7:$B$1006,"&lt;="&amp;C70))</x:f>
      </x:c>
      <x:c r="G70" s="78" t="str">
        <x:f>IF(D70="","",N(D70)+N(E70)-N(F70))</x:f>
      </x:c>
      <x:c r="H70" s="77"/>
      <x:c r="I70" s="78" t="str">
        <x:f>IF(H70="","",N(H70)-N(G70))</x:f>
      </x:c>
      <x:c r="J70" s="76" t="str">
        <x:f>IF(A70="","",IF(H70="","Pending",IF(ABS(I70)&lt;0.01,"Reconciled","Investigate")))</x:f>
      </x:c>
      <x:c r="K70" s="14"/>
      <x:c r="L70" s="13"/>
      <x:c r="M70" s="13"/>
    </x:row>
    <x:row r="71">
      <x:c r="A71" s="13"/>
      <x:c r="B71" s="14"/>
      <x:c r="C71" s="14"/>
      <x:c r="D71" s="77"/>
      <x:c r="E71" s="78" t="str">
        <x:f>IF(OR(A71="",B71="",C71=""),"",SUMIFS('Transactions'!$I$7:$I$1006,'Transactions'!$D$7:$D$1006,A71,'Transactions'!$B$7:$B$1006,"&gt;="&amp;B71,'Transactions'!$B$7:$B$1006,"&lt;="&amp;C71))</x:f>
      </x:c>
      <x:c r="F71" s="78" t="str">
        <x:f>IF(OR(A71="",B71="",C71=""),"",SUMIFS('Transactions'!$J$7:$J$1006,'Transactions'!$D$7:$D$1006,A71,'Transactions'!$B$7:$B$1006,"&gt;="&amp;B71,'Transactions'!$B$7:$B$1006,"&lt;="&amp;C71))</x:f>
      </x:c>
      <x:c r="G71" s="78" t="str">
        <x:f>IF(D71="","",N(D71)+N(E71)-N(F71))</x:f>
      </x:c>
      <x:c r="H71" s="77"/>
      <x:c r="I71" s="78" t="str">
        <x:f>IF(H71="","",N(H71)-N(G71))</x:f>
      </x:c>
      <x:c r="J71" s="76" t="str">
        <x:f>IF(A71="","",IF(H71="","Pending",IF(ABS(I71)&lt;0.01,"Reconciled","Investigate")))</x:f>
      </x:c>
      <x:c r="K71" s="14"/>
      <x:c r="L71" s="13"/>
      <x:c r="M71" s="13"/>
    </x:row>
    <x:row r="72">
      <x:c r="A72" s="13"/>
      <x:c r="B72" s="14"/>
      <x:c r="C72" s="14"/>
      <x:c r="D72" s="77"/>
      <x:c r="E72" s="78" t="str">
        <x:f>IF(OR(A72="",B72="",C72=""),"",SUMIFS('Transactions'!$I$7:$I$1006,'Transactions'!$D$7:$D$1006,A72,'Transactions'!$B$7:$B$1006,"&gt;="&amp;B72,'Transactions'!$B$7:$B$1006,"&lt;="&amp;C72))</x:f>
      </x:c>
      <x:c r="F72" s="78" t="str">
        <x:f>IF(OR(A72="",B72="",C72=""),"",SUMIFS('Transactions'!$J$7:$J$1006,'Transactions'!$D$7:$D$1006,A72,'Transactions'!$B$7:$B$1006,"&gt;="&amp;B72,'Transactions'!$B$7:$B$1006,"&lt;="&amp;C72))</x:f>
      </x:c>
      <x:c r="G72" s="78" t="str">
        <x:f>IF(D72="","",N(D72)+N(E72)-N(F72))</x:f>
      </x:c>
      <x:c r="H72" s="77"/>
      <x:c r="I72" s="78" t="str">
        <x:f>IF(H72="","",N(H72)-N(G72))</x:f>
      </x:c>
      <x:c r="J72" s="76" t="str">
        <x:f>IF(A72="","",IF(H72="","Pending",IF(ABS(I72)&lt;0.01,"Reconciled","Investigate")))</x:f>
      </x:c>
      <x:c r="K72" s="14"/>
      <x:c r="L72" s="13"/>
      <x:c r="M72" s="13"/>
    </x:row>
    <x:row r="73">
      <x:c r="A73" s="13"/>
      <x:c r="B73" s="14"/>
      <x:c r="C73" s="14"/>
      <x:c r="D73" s="77"/>
      <x:c r="E73" s="78" t="str">
        <x:f>IF(OR(A73="",B73="",C73=""),"",SUMIFS('Transactions'!$I$7:$I$1006,'Transactions'!$D$7:$D$1006,A73,'Transactions'!$B$7:$B$1006,"&gt;="&amp;B73,'Transactions'!$B$7:$B$1006,"&lt;="&amp;C73))</x:f>
      </x:c>
      <x:c r="F73" s="78" t="str">
        <x:f>IF(OR(A73="",B73="",C73=""),"",SUMIFS('Transactions'!$J$7:$J$1006,'Transactions'!$D$7:$D$1006,A73,'Transactions'!$B$7:$B$1006,"&gt;="&amp;B73,'Transactions'!$B$7:$B$1006,"&lt;="&amp;C73))</x:f>
      </x:c>
      <x:c r="G73" s="78" t="str">
        <x:f>IF(D73="","",N(D73)+N(E73)-N(F73))</x:f>
      </x:c>
      <x:c r="H73" s="77"/>
      <x:c r="I73" s="78" t="str">
        <x:f>IF(H73="","",N(H73)-N(G73))</x:f>
      </x:c>
      <x:c r="J73" s="76" t="str">
        <x:f>IF(A73="","",IF(H73="","Pending",IF(ABS(I73)&lt;0.01,"Reconciled","Investigate")))</x:f>
      </x:c>
      <x:c r="K73" s="14"/>
      <x:c r="L73" s="13"/>
      <x:c r="M73" s="13"/>
    </x:row>
    <x:row r="74">
      <x:c r="A74" s="13"/>
      <x:c r="B74" s="14"/>
      <x:c r="C74" s="14"/>
      <x:c r="D74" s="77"/>
      <x:c r="E74" s="78" t="str">
        <x:f>IF(OR(A74="",B74="",C74=""),"",SUMIFS('Transactions'!$I$7:$I$1006,'Transactions'!$D$7:$D$1006,A74,'Transactions'!$B$7:$B$1006,"&gt;="&amp;B74,'Transactions'!$B$7:$B$1006,"&lt;="&amp;C74))</x:f>
      </x:c>
      <x:c r="F74" s="78" t="str">
        <x:f>IF(OR(A74="",B74="",C74=""),"",SUMIFS('Transactions'!$J$7:$J$1006,'Transactions'!$D$7:$D$1006,A74,'Transactions'!$B$7:$B$1006,"&gt;="&amp;B74,'Transactions'!$B$7:$B$1006,"&lt;="&amp;C74))</x:f>
      </x:c>
      <x:c r="G74" s="78" t="str">
        <x:f>IF(D74="","",N(D74)+N(E74)-N(F74))</x:f>
      </x:c>
      <x:c r="H74" s="77"/>
      <x:c r="I74" s="78" t="str">
        <x:f>IF(H74="","",N(H74)-N(G74))</x:f>
      </x:c>
      <x:c r="J74" s="76" t="str">
        <x:f>IF(A74="","",IF(H74="","Pending",IF(ABS(I74)&lt;0.01,"Reconciled","Investigate")))</x:f>
      </x:c>
      <x:c r="K74" s="14"/>
      <x:c r="L74" s="13"/>
      <x:c r="M74" s="13"/>
    </x:row>
    <x:row r="75">
      <x:c r="A75" s="13"/>
      <x:c r="B75" s="14"/>
      <x:c r="C75" s="14"/>
      <x:c r="D75" s="77"/>
      <x:c r="E75" s="78" t="str">
        <x:f>IF(OR(A75="",B75="",C75=""),"",SUMIFS('Transactions'!$I$7:$I$1006,'Transactions'!$D$7:$D$1006,A75,'Transactions'!$B$7:$B$1006,"&gt;="&amp;B75,'Transactions'!$B$7:$B$1006,"&lt;="&amp;C75))</x:f>
      </x:c>
      <x:c r="F75" s="78" t="str">
        <x:f>IF(OR(A75="",B75="",C75=""),"",SUMIFS('Transactions'!$J$7:$J$1006,'Transactions'!$D$7:$D$1006,A75,'Transactions'!$B$7:$B$1006,"&gt;="&amp;B75,'Transactions'!$B$7:$B$1006,"&lt;="&amp;C75))</x:f>
      </x:c>
      <x:c r="G75" s="78" t="str">
        <x:f>IF(D75="","",N(D75)+N(E75)-N(F75))</x:f>
      </x:c>
      <x:c r="H75" s="77"/>
      <x:c r="I75" s="78" t="str">
        <x:f>IF(H75="","",N(H75)-N(G75))</x:f>
      </x:c>
      <x:c r="J75" s="76" t="str">
        <x:f>IF(A75="","",IF(H75="","Pending",IF(ABS(I75)&lt;0.01,"Reconciled","Investigate")))</x:f>
      </x:c>
      <x:c r="K75" s="14"/>
      <x:c r="L75" s="13"/>
      <x:c r="M75" s="13"/>
    </x:row>
    <x:row r="76">
      <x:c r="A76" s="13"/>
      <x:c r="B76" s="14"/>
      <x:c r="C76" s="14"/>
      <x:c r="D76" s="77"/>
      <x:c r="E76" s="78" t="str">
        <x:f>IF(OR(A76="",B76="",C76=""),"",SUMIFS('Transactions'!$I$7:$I$1006,'Transactions'!$D$7:$D$1006,A76,'Transactions'!$B$7:$B$1006,"&gt;="&amp;B76,'Transactions'!$B$7:$B$1006,"&lt;="&amp;C76))</x:f>
      </x:c>
      <x:c r="F76" s="78" t="str">
        <x:f>IF(OR(A76="",B76="",C76=""),"",SUMIFS('Transactions'!$J$7:$J$1006,'Transactions'!$D$7:$D$1006,A76,'Transactions'!$B$7:$B$1006,"&gt;="&amp;B76,'Transactions'!$B$7:$B$1006,"&lt;="&amp;C76))</x:f>
      </x:c>
      <x:c r="G76" s="78" t="str">
        <x:f>IF(D76="","",N(D76)+N(E76)-N(F76))</x:f>
      </x:c>
      <x:c r="H76" s="77"/>
      <x:c r="I76" s="78" t="str">
        <x:f>IF(H76="","",N(H76)-N(G76))</x:f>
      </x:c>
      <x:c r="J76" s="76" t="str">
        <x:f>IF(A76="","",IF(H76="","Pending",IF(ABS(I76)&lt;0.01,"Reconciled","Investigate")))</x:f>
      </x:c>
      <x:c r="K76" s="14"/>
      <x:c r="L76" s="13"/>
      <x:c r="M76" s="13"/>
    </x:row>
    <x:row r="77">
      <x:c r="A77" s="13"/>
      <x:c r="B77" s="14"/>
      <x:c r="C77" s="14"/>
      <x:c r="D77" s="77"/>
      <x:c r="E77" s="78" t="str">
        <x:f>IF(OR(A77="",B77="",C77=""),"",SUMIFS('Transactions'!$I$7:$I$1006,'Transactions'!$D$7:$D$1006,A77,'Transactions'!$B$7:$B$1006,"&gt;="&amp;B77,'Transactions'!$B$7:$B$1006,"&lt;="&amp;C77))</x:f>
      </x:c>
      <x:c r="F77" s="78" t="str">
        <x:f>IF(OR(A77="",B77="",C77=""),"",SUMIFS('Transactions'!$J$7:$J$1006,'Transactions'!$D$7:$D$1006,A77,'Transactions'!$B$7:$B$1006,"&gt;="&amp;B77,'Transactions'!$B$7:$B$1006,"&lt;="&amp;C77))</x:f>
      </x:c>
      <x:c r="G77" s="78" t="str">
        <x:f>IF(D77="","",N(D77)+N(E77)-N(F77))</x:f>
      </x:c>
      <x:c r="H77" s="77"/>
      <x:c r="I77" s="78" t="str">
        <x:f>IF(H77="","",N(H77)-N(G77))</x:f>
      </x:c>
      <x:c r="J77" s="76" t="str">
        <x:f>IF(A77="","",IF(H77="","Pending",IF(ABS(I77)&lt;0.01,"Reconciled","Investigate")))</x:f>
      </x:c>
      <x:c r="K77" s="14"/>
      <x:c r="L77" s="13"/>
      <x:c r="M77" s="13"/>
    </x:row>
    <x:row r="78">
      <x:c r="A78" s="13"/>
      <x:c r="B78" s="14"/>
      <x:c r="C78" s="14"/>
      <x:c r="D78" s="77"/>
      <x:c r="E78" s="78" t="str">
        <x:f>IF(OR(A78="",B78="",C78=""),"",SUMIFS('Transactions'!$I$7:$I$1006,'Transactions'!$D$7:$D$1006,A78,'Transactions'!$B$7:$B$1006,"&gt;="&amp;B78,'Transactions'!$B$7:$B$1006,"&lt;="&amp;C78))</x:f>
      </x:c>
      <x:c r="F78" s="78" t="str">
        <x:f>IF(OR(A78="",B78="",C78=""),"",SUMIFS('Transactions'!$J$7:$J$1006,'Transactions'!$D$7:$D$1006,A78,'Transactions'!$B$7:$B$1006,"&gt;="&amp;B78,'Transactions'!$B$7:$B$1006,"&lt;="&amp;C78))</x:f>
      </x:c>
      <x:c r="G78" s="78" t="str">
        <x:f>IF(D78="","",N(D78)+N(E78)-N(F78))</x:f>
      </x:c>
      <x:c r="H78" s="77"/>
      <x:c r="I78" s="78" t="str">
        <x:f>IF(H78="","",N(H78)-N(G78))</x:f>
      </x:c>
      <x:c r="J78" s="76" t="str">
        <x:f>IF(A78="","",IF(H78="","Pending",IF(ABS(I78)&lt;0.01,"Reconciled","Investigate")))</x:f>
      </x:c>
      <x:c r="K78" s="14"/>
      <x:c r="L78" s="13"/>
      <x:c r="M78" s="13"/>
    </x:row>
    <x:row r="79">
      <x:c r="A79" s="13"/>
      <x:c r="B79" s="14"/>
      <x:c r="C79" s="14"/>
      <x:c r="D79" s="77"/>
      <x:c r="E79" s="78" t="str">
        <x:f>IF(OR(A79="",B79="",C79=""),"",SUMIFS('Transactions'!$I$7:$I$1006,'Transactions'!$D$7:$D$1006,A79,'Transactions'!$B$7:$B$1006,"&gt;="&amp;B79,'Transactions'!$B$7:$B$1006,"&lt;="&amp;C79))</x:f>
      </x:c>
      <x:c r="F79" s="78" t="str">
        <x:f>IF(OR(A79="",B79="",C79=""),"",SUMIFS('Transactions'!$J$7:$J$1006,'Transactions'!$D$7:$D$1006,A79,'Transactions'!$B$7:$B$1006,"&gt;="&amp;B79,'Transactions'!$B$7:$B$1006,"&lt;="&amp;C79))</x:f>
      </x:c>
      <x:c r="G79" s="78" t="str">
        <x:f>IF(D79="","",N(D79)+N(E79)-N(F79))</x:f>
      </x:c>
      <x:c r="H79" s="77"/>
      <x:c r="I79" s="78" t="str">
        <x:f>IF(H79="","",N(H79)-N(G79))</x:f>
      </x:c>
      <x:c r="J79" s="76" t="str">
        <x:f>IF(A79="","",IF(H79="","Pending",IF(ABS(I79)&lt;0.01,"Reconciled","Investigate")))</x:f>
      </x:c>
      <x:c r="K79" s="14"/>
      <x:c r="L79" s="13"/>
      <x:c r="M79" s="13"/>
    </x:row>
    <x:row r="80">
      <x:c r="A80" s="13"/>
      <x:c r="B80" s="14"/>
      <x:c r="C80" s="14"/>
      <x:c r="D80" s="77"/>
      <x:c r="E80" s="78" t="str">
        <x:f>IF(OR(A80="",B80="",C80=""),"",SUMIFS('Transactions'!$I$7:$I$1006,'Transactions'!$D$7:$D$1006,A80,'Transactions'!$B$7:$B$1006,"&gt;="&amp;B80,'Transactions'!$B$7:$B$1006,"&lt;="&amp;C80))</x:f>
      </x:c>
      <x:c r="F80" s="78" t="str">
        <x:f>IF(OR(A80="",B80="",C80=""),"",SUMIFS('Transactions'!$J$7:$J$1006,'Transactions'!$D$7:$D$1006,A80,'Transactions'!$B$7:$B$1006,"&gt;="&amp;B80,'Transactions'!$B$7:$B$1006,"&lt;="&amp;C80))</x:f>
      </x:c>
      <x:c r="G80" s="78" t="str">
        <x:f>IF(D80="","",N(D80)+N(E80)-N(F80))</x:f>
      </x:c>
      <x:c r="H80" s="77"/>
      <x:c r="I80" s="78" t="str">
        <x:f>IF(H80="","",N(H80)-N(G80))</x:f>
      </x:c>
      <x:c r="J80" s="76" t="str">
        <x:f>IF(A80="","",IF(H80="","Pending",IF(ABS(I80)&lt;0.01,"Reconciled","Investigate")))</x:f>
      </x:c>
      <x:c r="K80" s="14"/>
      <x:c r="L80" s="13"/>
      <x:c r="M80" s="13"/>
    </x:row>
    <x:row r="81">
      <x:c r="A81" s="13"/>
      <x:c r="B81" s="14"/>
      <x:c r="C81" s="14"/>
      <x:c r="D81" s="77"/>
      <x:c r="E81" s="78" t="str">
        <x:f>IF(OR(A81="",B81="",C81=""),"",SUMIFS('Transactions'!$I$7:$I$1006,'Transactions'!$D$7:$D$1006,A81,'Transactions'!$B$7:$B$1006,"&gt;="&amp;B81,'Transactions'!$B$7:$B$1006,"&lt;="&amp;C81))</x:f>
      </x:c>
      <x:c r="F81" s="78" t="str">
        <x:f>IF(OR(A81="",B81="",C81=""),"",SUMIFS('Transactions'!$J$7:$J$1006,'Transactions'!$D$7:$D$1006,A81,'Transactions'!$B$7:$B$1006,"&gt;="&amp;B81,'Transactions'!$B$7:$B$1006,"&lt;="&amp;C81))</x:f>
      </x:c>
      <x:c r="G81" s="78" t="str">
        <x:f>IF(D81="","",N(D81)+N(E81)-N(F81))</x:f>
      </x:c>
      <x:c r="H81" s="77"/>
      <x:c r="I81" s="78" t="str">
        <x:f>IF(H81="","",N(H81)-N(G81))</x:f>
      </x:c>
      <x:c r="J81" s="76" t="str">
        <x:f>IF(A81="","",IF(H81="","Pending",IF(ABS(I81)&lt;0.01,"Reconciled","Investigate")))</x:f>
      </x:c>
      <x:c r="K81" s="14"/>
      <x:c r="L81" s="13"/>
      <x:c r="M81" s="13"/>
    </x:row>
    <x:row r="82">
      <x:c r="A82" s="13"/>
      <x:c r="B82" s="14"/>
      <x:c r="C82" s="14"/>
      <x:c r="D82" s="77"/>
      <x:c r="E82" s="78" t="str">
        <x:f>IF(OR(A82="",B82="",C82=""),"",SUMIFS('Transactions'!$I$7:$I$1006,'Transactions'!$D$7:$D$1006,A82,'Transactions'!$B$7:$B$1006,"&gt;="&amp;B82,'Transactions'!$B$7:$B$1006,"&lt;="&amp;C82))</x:f>
      </x:c>
      <x:c r="F82" s="78" t="str">
        <x:f>IF(OR(A82="",B82="",C82=""),"",SUMIFS('Transactions'!$J$7:$J$1006,'Transactions'!$D$7:$D$1006,A82,'Transactions'!$B$7:$B$1006,"&gt;="&amp;B82,'Transactions'!$B$7:$B$1006,"&lt;="&amp;C82))</x:f>
      </x:c>
      <x:c r="G82" s="78" t="str">
        <x:f>IF(D82="","",N(D82)+N(E82)-N(F82))</x:f>
      </x:c>
      <x:c r="H82" s="77"/>
      <x:c r="I82" s="78" t="str">
        <x:f>IF(H82="","",N(H82)-N(G82))</x:f>
      </x:c>
      <x:c r="J82" s="76" t="str">
        <x:f>IF(A82="","",IF(H82="","Pending",IF(ABS(I82)&lt;0.01,"Reconciled","Investigate")))</x:f>
      </x:c>
      <x:c r="K82" s="14"/>
      <x:c r="L82" s="13"/>
      <x:c r="M82" s="13"/>
    </x:row>
    <x:row r="83">
      <x:c r="A83" s="13"/>
      <x:c r="B83" s="14"/>
      <x:c r="C83" s="14"/>
      <x:c r="D83" s="77"/>
      <x:c r="E83" s="78" t="str">
        <x:f>IF(OR(A83="",B83="",C83=""),"",SUMIFS('Transactions'!$I$7:$I$1006,'Transactions'!$D$7:$D$1006,A83,'Transactions'!$B$7:$B$1006,"&gt;="&amp;B83,'Transactions'!$B$7:$B$1006,"&lt;="&amp;C83))</x:f>
      </x:c>
      <x:c r="F83" s="78" t="str">
        <x:f>IF(OR(A83="",B83="",C83=""),"",SUMIFS('Transactions'!$J$7:$J$1006,'Transactions'!$D$7:$D$1006,A83,'Transactions'!$B$7:$B$1006,"&gt;="&amp;B83,'Transactions'!$B$7:$B$1006,"&lt;="&amp;C83))</x:f>
      </x:c>
      <x:c r="G83" s="78" t="str">
        <x:f>IF(D83="","",N(D83)+N(E83)-N(F83))</x:f>
      </x:c>
      <x:c r="H83" s="77"/>
      <x:c r="I83" s="78" t="str">
        <x:f>IF(H83="","",N(H83)-N(G83))</x:f>
      </x:c>
      <x:c r="J83" s="76" t="str">
        <x:f>IF(A83="","",IF(H83="","Pending",IF(ABS(I83)&lt;0.01,"Reconciled","Investigate")))</x:f>
      </x:c>
      <x:c r="K83" s="14"/>
      <x:c r="L83" s="13"/>
      <x:c r="M83" s="13"/>
    </x:row>
    <x:row r="84">
      <x:c r="A84" s="13"/>
      <x:c r="B84" s="14"/>
      <x:c r="C84" s="14"/>
      <x:c r="D84" s="77"/>
      <x:c r="E84" s="78" t="str">
        <x:f>IF(OR(A84="",B84="",C84=""),"",SUMIFS('Transactions'!$I$7:$I$1006,'Transactions'!$D$7:$D$1006,A84,'Transactions'!$B$7:$B$1006,"&gt;="&amp;B84,'Transactions'!$B$7:$B$1006,"&lt;="&amp;C84))</x:f>
      </x:c>
      <x:c r="F84" s="78" t="str">
        <x:f>IF(OR(A84="",B84="",C84=""),"",SUMIFS('Transactions'!$J$7:$J$1006,'Transactions'!$D$7:$D$1006,A84,'Transactions'!$B$7:$B$1006,"&gt;="&amp;B84,'Transactions'!$B$7:$B$1006,"&lt;="&amp;C84))</x:f>
      </x:c>
      <x:c r="G84" s="78" t="str">
        <x:f>IF(D84="","",N(D84)+N(E84)-N(F84))</x:f>
      </x:c>
      <x:c r="H84" s="77"/>
      <x:c r="I84" s="78" t="str">
        <x:f>IF(H84="","",N(H84)-N(G84))</x:f>
      </x:c>
      <x:c r="J84" s="76" t="str">
        <x:f>IF(A84="","",IF(H84="","Pending",IF(ABS(I84)&lt;0.01,"Reconciled","Investigate")))</x:f>
      </x:c>
      <x:c r="K84" s="14"/>
      <x:c r="L84" s="13"/>
      <x:c r="M84" s="13"/>
    </x:row>
    <x:row r="85">
      <x:c r="A85" s="13"/>
      <x:c r="B85" s="14"/>
      <x:c r="C85" s="14"/>
      <x:c r="D85" s="77"/>
      <x:c r="E85" s="78" t="str">
        <x:f>IF(OR(A85="",B85="",C85=""),"",SUMIFS('Transactions'!$I$7:$I$1006,'Transactions'!$D$7:$D$1006,A85,'Transactions'!$B$7:$B$1006,"&gt;="&amp;B85,'Transactions'!$B$7:$B$1006,"&lt;="&amp;C85))</x:f>
      </x:c>
      <x:c r="F85" s="78" t="str">
        <x:f>IF(OR(A85="",B85="",C85=""),"",SUMIFS('Transactions'!$J$7:$J$1006,'Transactions'!$D$7:$D$1006,A85,'Transactions'!$B$7:$B$1006,"&gt;="&amp;B85,'Transactions'!$B$7:$B$1006,"&lt;="&amp;C85))</x:f>
      </x:c>
      <x:c r="G85" s="78" t="str">
        <x:f>IF(D85="","",N(D85)+N(E85)-N(F85))</x:f>
      </x:c>
      <x:c r="H85" s="77"/>
      <x:c r="I85" s="78" t="str">
        <x:f>IF(H85="","",N(H85)-N(G85))</x:f>
      </x:c>
      <x:c r="J85" s="76" t="str">
        <x:f>IF(A85="","",IF(H85="","Pending",IF(ABS(I85)&lt;0.01,"Reconciled","Investigate")))</x:f>
      </x:c>
      <x:c r="K85" s="14"/>
      <x:c r="L85" s="13"/>
      <x:c r="M85" s="13"/>
    </x:row>
    <x:row r="86">
      <x:c r="A86" s="13"/>
      <x:c r="B86" s="14"/>
      <x:c r="C86" s="14"/>
      <x:c r="D86" s="77"/>
      <x:c r="E86" s="78" t="str">
        <x:f>IF(OR(A86="",B86="",C86=""),"",SUMIFS('Transactions'!$I$7:$I$1006,'Transactions'!$D$7:$D$1006,A86,'Transactions'!$B$7:$B$1006,"&gt;="&amp;B86,'Transactions'!$B$7:$B$1006,"&lt;="&amp;C86))</x:f>
      </x:c>
      <x:c r="F86" s="78" t="str">
        <x:f>IF(OR(A86="",B86="",C86=""),"",SUMIFS('Transactions'!$J$7:$J$1006,'Transactions'!$D$7:$D$1006,A86,'Transactions'!$B$7:$B$1006,"&gt;="&amp;B86,'Transactions'!$B$7:$B$1006,"&lt;="&amp;C86))</x:f>
      </x:c>
      <x:c r="G86" s="78" t="str">
        <x:f>IF(D86="","",N(D86)+N(E86)-N(F86))</x:f>
      </x:c>
      <x:c r="H86" s="77"/>
      <x:c r="I86" s="78" t="str">
        <x:f>IF(H86="","",N(H86)-N(G86))</x:f>
      </x:c>
      <x:c r="J86" s="76" t="str">
        <x:f>IF(A86="","",IF(H86="","Pending",IF(ABS(I86)&lt;0.01,"Reconciled","Investigate")))</x:f>
      </x:c>
      <x:c r="K86" s="14"/>
      <x:c r="L86" s="13"/>
      <x:c r="M86" s="13"/>
    </x:row>
    <x:row r="87">
      <x:c r="A87" s="13"/>
      <x:c r="B87" s="14"/>
      <x:c r="C87" s="14"/>
      <x:c r="D87" s="77"/>
      <x:c r="E87" s="78" t="str">
        <x:f>IF(OR(A87="",B87="",C87=""),"",SUMIFS('Transactions'!$I$7:$I$1006,'Transactions'!$D$7:$D$1006,A87,'Transactions'!$B$7:$B$1006,"&gt;="&amp;B87,'Transactions'!$B$7:$B$1006,"&lt;="&amp;C87))</x:f>
      </x:c>
      <x:c r="F87" s="78" t="str">
        <x:f>IF(OR(A87="",B87="",C87=""),"",SUMIFS('Transactions'!$J$7:$J$1006,'Transactions'!$D$7:$D$1006,A87,'Transactions'!$B$7:$B$1006,"&gt;="&amp;B87,'Transactions'!$B$7:$B$1006,"&lt;="&amp;C87))</x:f>
      </x:c>
      <x:c r="G87" s="78" t="str">
        <x:f>IF(D87="","",N(D87)+N(E87)-N(F87))</x:f>
      </x:c>
      <x:c r="H87" s="77"/>
      <x:c r="I87" s="78" t="str">
        <x:f>IF(H87="","",N(H87)-N(G87))</x:f>
      </x:c>
      <x:c r="J87" s="76" t="str">
        <x:f>IF(A87="","",IF(H87="","Pending",IF(ABS(I87)&lt;0.01,"Reconciled","Investigate")))</x:f>
      </x:c>
      <x:c r="K87" s="14"/>
      <x:c r="L87" s="13"/>
      <x:c r="M87" s="13"/>
    </x:row>
    <x:row r="88">
      <x:c r="A88" s="13"/>
      <x:c r="B88" s="14"/>
      <x:c r="C88" s="14"/>
      <x:c r="D88" s="77"/>
      <x:c r="E88" s="78" t="str">
        <x:f>IF(OR(A88="",B88="",C88=""),"",SUMIFS('Transactions'!$I$7:$I$1006,'Transactions'!$D$7:$D$1006,A88,'Transactions'!$B$7:$B$1006,"&gt;="&amp;B88,'Transactions'!$B$7:$B$1006,"&lt;="&amp;C88))</x:f>
      </x:c>
      <x:c r="F88" s="78" t="str">
        <x:f>IF(OR(A88="",B88="",C88=""),"",SUMIFS('Transactions'!$J$7:$J$1006,'Transactions'!$D$7:$D$1006,A88,'Transactions'!$B$7:$B$1006,"&gt;="&amp;B88,'Transactions'!$B$7:$B$1006,"&lt;="&amp;C88))</x:f>
      </x:c>
      <x:c r="G88" s="78" t="str">
        <x:f>IF(D88="","",N(D88)+N(E88)-N(F88))</x:f>
      </x:c>
      <x:c r="H88" s="77"/>
      <x:c r="I88" s="78" t="str">
        <x:f>IF(H88="","",N(H88)-N(G88))</x:f>
      </x:c>
      <x:c r="J88" s="76" t="str">
        <x:f>IF(A88="","",IF(H88="","Pending",IF(ABS(I88)&lt;0.01,"Reconciled","Investigate")))</x:f>
      </x:c>
      <x:c r="K88" s="14"/>
      <x:c r="L88" s="13"/>
      <x:c r="M88" s="13"/>
    </x:row>
    <x:row r="89">
      <x:c r="A89" s="13"/>
      <x:c r="B89" s="14"/>
      <x:c r="C89" s="14"/>
      <x:c r="D89" s="77"/>
      <x:c r="E89" s="78" t="str">
        <x:f>IF(OR(A89="",B89="",C89=""),"",SUMIFS('Transactions'!$I$7:$I$1006,'Transactions'!$D$7:$D$1006,A89,'Transactions'!$B$7:$B$1006,"&gt;="&amp;B89,'Transactions'!$B$7:$B$1006,"&lt;="&amp;C89))</x:f>
      </x:c>
      <x:c r="F89" s="78" t="str">
        <x:f>IF(OR(A89="",B89="",C89=""),"",SUMIFS('Transactions'!$J$7:$J$1006,'Transactions'!$D$7:$D$1006,A89,'Transactions'!$B$7:$B$1006,"&gt;="&amp;B89,'Transactions'!$B$7:$B$1006,"&lt;="&amp;C89))</x:f>
      </x:c>
      <x:c r="G89" s="78" t="str">
        <x:f>IF(D89="","",N(D89)+N(E89)-N(F89))</x:f>
      </x:c>
      <x:c r="H89" s="77"/>
      <x:c r="I89" s="78" t="str">
        <x:f>IF(H89="","",N(H89)-N(G89))</x:f>
      </x:c>
      <x:c r="J89" s="76" t="str">
        <x:f>IF(A89="","",IF(H89="","Pending",IF(ABS(I89)&lt;0.01,"Reconciled","Investigate")))</x:f>
      </x:c>
      <x:c r="K89" s="14"/>
      <x:c r="L89" s="13"/>
      <x:c r="M89" s="13"/>
    </x:row>
    <x:row r="90">
      <x:c r="A90" s="13"/>
      <x:c r="B90" s="14"/>
      <x:c r="C90" s="14"/>
      <x:c r="D90" s="77"/>
      <x:c r="E90" s="78" t="str">
        <x:f>IF(OR(A90="",B90="",C90=""),"",SUMIFS('Transactions'!$I$7:$I$1006,'Transactions'!$D$7:$D$1006,A90,'Transactions'!$B$7:$B$1006,"&gt;="&amp;B90,'Transactions'!$B$7:$B$1006,"&lt;="&amp;C90))</x:f>
      </x:c>
      <x:c r="F90" s="78" t="str">
        <x:f>IF(OR(A90="",B90="",C90=""),"",SUMIFS('Transactions'!$J$7:$J$1006,'Transactions'!$D$7:$D$1006,A90,'Transactions'!$B$7:$B$1006,"&gt;="&amp;B90,'Transactions'!$B$7:$B$1006,"&lt;="&amp;C90))</x:f>
      </x:c>
      <x:c r="G90" s="78" t="str">
        <x:f>IF(D90="","",N(D90)+N(E90)-N(F90))</x:f>
      </x:c>
      <x:c r="H90" s="77"/>
      <x:c r="I90" s="78" t="str">
        <x:f>IF(H90="","",N(H90)-N(G90))</x:f>
      </x:c>
      <x:c r="J90" s="76" t="str">
        <x:f>IF(A90="","",IF(H90="","Pending",IF(ABS(I90)&lt;0.01,"Reconciled","Investigate")))</x:f>
      </x:c>
      <x:c r="K90" s="14"/>
      <x:c r="L90" s="13"/>
      <x:c r="M90" s="13"/>
    </x:row>
    <x:row r="91">
      <x:c r="A91" s="13"/>
      <x:c r="B91" s="14"/>
      <x:c r="C91" s="14"/>
      <x:c r="D91" s="77"/>
      <x:c r="E91" s="78" t="str">
        <x:f>IF(OR(A91="",B91="",C91=""),"",SUMIFS('Transactions'!$I$7:$I$1006,'Transactions'!$D$7:$D$1006,A91,'Transactions'!$B$7:$B$1006,"&gt;="&amp;B91,'Transactions'!$B$7:$B$1006,"&lt;="&amp;C91))</x:f>
      </x:c>
      <x:c r="F91" s="78" t="str">
        <x:f>IF(OR(A91="",B91="",C91=""),"",SUMIFS('Transactions'!$J$7:$J$1006,'Transactions'!$D$7:$D$1006,A91,'Transactions'!$B$7:$B$1006,"&gt;="&amp;B91,'Transactions'!$B$7:$B$1006,"&lt;="&amp;C91))</x:f>
      </x:c>
      <x:c r="G91" s="78" t="str">
        <x:f>IF(D91="","",N(D91)+N(E91)-N(F91))</x:f>
      </x:c>
      <x:c r="H91" s="77"/>
      <x:c r="I91" s="78" t="str">
        <x:f>IF(H91="","",N(H91)-N(G91))</x:f>
      </x:c>
      <x:c r="J91" s="76" t="str">
        <x:f>IF(A91="","",IF(H91="","Pending",IF(ABS(I91)&lt;0.01,"Reconciled","Investigate")))</x:f>
      </x:c>
      <x:c r="K91" s="14"/>
      <x:c r="L91" s="13"/>
      <x:c r="M91" s="13"/>
    </x:row>
    <x:row r="92">
      <x:c r="A92" s="13"/>
      <x:c r="B92" s="14"/>
      <x:c r="C92" s="14"/>
      <x:c r="D92" s="77"/>
      <x:c r="E92" s="78" t="str">
        <x:f>IF(OR(A92="",B92="",C92=""),"",SUMIFS('Transactions'!$I$7:$I$1006,'Transactions'!$D$7:$D$1006,A92,'Transactions'!$B$7:$B$1006,"&gt;="&amp;B92,'Transactions'!$B$7:$B$1006,"&lt;="&amp;C92))</x:f>
      </x:c>
      <x:c r="F92" s="78" t="str">
        <x:f>IF(OR(A92="",B92="",C92=""),"",SUMIFS('Transactions'!$J$7:$J$1006,'Transactions'!$D$7:$D$1006,A92,'Transactions'!$B$7:$B$1006,"&gt;="&amp;B92,'Transactions'!$B$7:$B$1006,"&lt;="&amp;C92))</x:f>
      </x:c>
      <x:c r="G92" s="78" t="str">
        <x:f>IF(D92="","",N(D92)+N(E92)-N(F92))</x:f>
      </x:c>
      <x:c r="H92" s="77"/>
      <x:c r="I92" s="78" t="str">
        <x:f>IF(H92="","",N(H92)-N(G92))</x:f>
      </x:c>
      <x:c r="J92" s="76" t="str">
        <x:f>IF(A92="","",IF(H92="","Pending",IF(ABS(I92)&lt;0.01,"Reconciled","Investigate")))</x:f>
      </x:c>
      <x:c r="K92" s="14"/>
      <x:c r="L92" s="13"/>
      <x:c r="M92" s="13"/>
    </x:row>
    <x:row r="93">
      <x:c r="A93" s="13"/>
      <x:c r="B93" s="14"/>
      <x:c r="C93" s="14"/>
      <x:c r="D93" s="77"/>
      <x:c r="E93" s="78" t="str">
        <x:f>IF(OR(A93="",B93="",C93=""),"",SUMIFS('Transactions'!$I$7:$I$1006,'Transactions'!$D$7:$D$1006,A93,'Transactions'!$B$7:$B$1006,"&gt;="&amp;B93,'Transactions'!$B$7:$B$1006,"&lt;="&amp;C93))</x:f>
      </x:c>
      <x:c r="F93" s="78" t="str">
        <x:f>IF(OR(A93="",B93="",C93=""),"",SUMIFS('Transactions'!$J$7:$J$1006,'Transactions'!$D$7:$D$1006,A93,'Transactions'!$B$7:$B$1006,"&gt;="&amp;B93,'Transactions'!$B$7:$B$1006,"&lt;="&amp;C93))</x:f>
      </x:c>
      <x:c r="G93" s="78" t="str">
        <x:f>IF(D93="","",N(D93)+N(E93)-N(F93))</x:f>
      </x:c>
      <x:c r="H93" s="77"/>
      <x:c r="I93" s="78" t="str">
        <x:f>IF(H93="","",N(H93)-N(G93))</x:f>
      </x:c>
      <x:c r="J93" s="76" t="str">
        <x:f>IF(A93="","",IF(H93="","Pending",IF(ABS(I93)&lt;0.01,"Reconciled","Investigate")))</x:f>
      </x:c>
      <x:c r="K93" s="14"/>
      <x:c r="L93" s="13"/>
      <x:c r="M93" s="13"/>
    </x:row>
    <x:row r="94">
      <x:c r="A94" s="13"/>
      <x:c r="B94" s="14"/>
      <x:c r="C94" s="14"/>
      <x:c r="D94" s="77"/>
      <x:c r="E94" s="78" t="str">
        <x:f>IF(OR(A94="",B94="",C94=""),"",SUMIFS('Transactions'!$I$7:$I$1006,'Transactions'!$D$7:$D$1006,A94,'Transactions'!$B$7:$B$1006,"&gt;="&amp;B94,'Transactions'!$B$7:$B$1006,"&lt;="&amp;C94))</x:f>
      </x:c>
      <x:c r="F94" s="78" t="str">
        <x:f>IF(OR(A94="",B94="",C94=""),"",SUMIFS('Transactions'!$J$7:$J$1006,'Transactions'!$D$7:$D$1006,A94,'Transactions'!$B$7:$B$1006,"&gt;="&amp;B94,'Transactions'!$B$7:$B$1006,"&lt;="&amp;C94))</x:f>
      </x:c>
      <x:c r="G94" s="78" t="str">
        <x:f>IF(D94="","",N(D94)+N(E94)-N(F94))</x:f>
      </x:c>
      <x:c r="H94" s="77"/>
      <x:c r="I94" s="78" t="str">
        <x:f>IF(H94="","",N(H94)-N(G94))</x:f>
      </x:c>
      <x:c r="J94" s="76" t="str">
        <x:f>IF(A94="","",IF(H94="","Pending",IF(ABS(I94)&lt;0.01,"Reconciled","Investigate")))</x:f>
      </x:c>
      <x:c r="K94" s="14"/>
      <x:c r="L94" s="13"/>
      <x:c r="M94" s="13"/>
    </x:row>
    <x:row r="95">
      <x:c r="A95" s="13"/>
      <x:c r="B95" s="14"/>
      <x:c r="C95" s="14"/>
      <x:c r="D95" s="77"/>
      <x:c r="E95" s="78" t="str">
        <x:f>IF(OR(A95="",B95="",C95=""),"",SUMIFS('Transactions'!$I$7:$I$1006,'Transactions'!$D$7:$D$1006,A95,'Transactions'!$B$7:$B$1006,"&gt;="&amp;B95,'Transactions'!$B$7:$B$1006,"&lt;="&amp;C95))</x:f>
      </x:c>
      <x:c r="F95" s="78" t="str">
        <x:f>IF(OR(A95="",B95="",C95=""),"",SUMIFS('Transactions'!$J$7:$J$1006,'Transactions'!$D$7:$D$1006,A95,'Transactions'!$B$7:$B$1006,"&gt;="&amp;B95,'Transactions'!$B$7:$B$1006,"&lt;="&amp;C95))</x:f>
      </x:c>
      <x:c r="G95" s="78" t="str">
        <x:f>IF(D95="","",N(D95)+N(E95)-N(F95))</x:f>
      </x:c>
      <x:c r="H95" s="77"/>
      <x:c r="I95" s="78" t="str">
        <x:f>IF(H95="","",N(H95)-N(G95))</x:f>
      </x:c>
      <x:c r="J95" s="76" t="str">
        <x:f>IF(A95="","",IF(H95="","Pending",IF(ABS(I95)&lt;0.01,"Reconciled","Investigate")))</x:f>
      </x:c>
      <x:c r="K95" s="14"/>
      <x:c r="L95" s="13"/>
      <x:c r="M95" s="13"/>
    </x:row>
    <x:row r="96">
      <x:c r="A96" s="13"/>
      <x:c r="B96" s="14"/>
      <x:c r="C96" s="14"/>
      <x:c r="D96" s="77"/>
      <x:c r="E96" s="78" t="str">
        <x:f>IF(OR(A96="",B96="",C96=""),"",SUMIFS('Transactions'!$I$7:$I$1006,'Transactions'!$D$7:$D$1006,A96,'Transactions'!$B$7:$B$1006,"&gt;="&amp;B96,'Transactions'!$B$7:$B$1006,"&lt;="&amp;C96))</x:f>
      </x:c>
      <x:c r="F96" s="78" t="str">
        <x:f>IF(OR(A96="",B96="",C96=""),"",SUMIFS('Transactions'!$J$7:$J$1006,'Transactions'!$D$7:$D$1006,A96,'Transactions'!$B$7:$B$1006,"&gt;="&amp;B96,'Transactions'!$B$7:$B$1006,"&lt;="&amp;C96))</x:f>
      </x:c>
      <x:c r="G96" s="78" t="str">
        <x:f>IF(D96="","",N(D96)+N(E96)-N(F96))</x:f>
      </x:c>
      <x:c r="H96" s="77"/>
      <x:c r="I96" s="78" t="str">
        <x:f>IF(H96="","",N(H96)-N(G96))</x:f>
      </x:c>
      <x:c r="J96" s="76" t="str">
        <x:f>IF(A96="","",IF(H96="","Pending",IF(ABS(I96)&lt;0.01,"Reconciled","Investigate")))</x:f>
      </x:c>
      <x:c r="K96" s="14"/>
      <x:c r="L96" s="13"/>
      <x:c r="M96" s="13"/>
    </x:row>
    <x:row r="97">
      <x:c r="A97" s="13"/>
      <x:c r="B97" s="14"/>
      <x:c r="C97" s="14"/>
      <x:c r="D97" s="77"/>
      <x:c r="E97" s="78" t="str">
        <x:f>IF(OR(A97="",B97="",C97=""),"",SUMIFS('Transactions'!$I$7:$I$1006,'Transactions'!$D$7:$D$1006,A97,'Transactions'!$B$7:$B$1006,"&gt;="&amp;B97,'Transactions'!$B$7:$B$1006,"&lt;="&amp;C97))</x:f>
      </x:c>
      <x:c r="F97" s="78" t="str">
        <x:f>IF(OR(A97="",B97="",C97=""),"",SUMIFS('Transactions'!$J$7:$J$1006,'Transactions'!$D$7:$D$1006,A97,'Transactions'!$B$7:$B$1006,"&gt;="&amp;B97,'Transactions'!$B$7:$B$1006,"&lt;="&amp;C97))</x:f>
      </x:c>
      <x:c r="G97" s="78" t="str">
        <x:f>IF(D97="","",N(D97)+N(E97)-N(F97))</x:f>
      </x:c>
      <x:c r="H97" s="77"/>
      <x:c r="I97" s="78" t="str">
        <x:f>IF(H97="","",N(H97)-N(G97))</x:f>
      </x:c>
      <x:c r="J97" s="76" t="str">
        <x:f>IF(A97="","",IF(H97="","Pending",IF(ABS(I97)&lt;0.01,"Reconciled","Investigate")))</x:f>
      </x:c>
      <x:c r="K97" s="14"/>
      <x:c r="L97" s="13"/>
      <x:c r="M97" s="13"/>
    </x:row>
    <x:row r="98">
      <x:c r="A98" s="13"/>
      <x:c r="B98" s="14"/>
      <x:c r="C98" s="14"/>
      <x:c r="D98" s="77"/>
      <x:c r="E98" s="78" t="str">
        <x:f>IF(OR(A98="",B98="",C98=""),"",SUMIFS('Transactions'!$I$7:$I$1006,'Transactions'!$D$7:$D$1006,A98,'Transactions'!$B$7:$B$1006,"&gt;="&amp;B98,'Transactions'!$B$7:$B$1006,"&lt;="&amp;C98))</x:f>
      </x:c>
      <x:c r="F98" s="78" t="str">
        <x:f>IF(OR(A98="",B98="",C98=""),"",SUMIFS('Transactions'!$J$7:$J$1006,'Transactions'!$D$7:$D$1006,A98,'Transactions'!$B$7:$B$1006,"&gt;="&amp;B98,'Transactions'!$B$7:$B$1006,"&lt;="&amp;C98))</x:f>
      </x:c>
      <x:c r="G98" s="78" t="str">
        <x:f>IF(D98="","",N(D98)+N(E98)-N(F98))</x:f>
      </x:c>
      <x:c r="H98" s="77"/>
      <x:c r="I98" s="78" t="str">
        <x:f>IF(H98="","",N(H98)-N(G98))</x:f>
      </x:c>
      <x:c r="J98" s="76" t="str">
        <x:f>IF(A98="","",IF(H98="","Pending",IF(ABS(I98)&lt;0.01,"Reconciled","Investigate")))</x:f>
      </x:c>
      <x:c r="K98" s="14"/>
      <x:c r="L98" s="13"/>
      <x:c r="M98" s="13"/>
    </x:row>
    <x:row r="99">
      <x:c r="A99" s="13"/>
      <x:c r="B99" s="14"/>
      <x:c r="C99" s="14"/>
      <x:c r="D99" s="77"/>
      <x:c r="E99" s="78" t="str">
        <x:f>IF(OR(A99="",B99="",C99=""),"",SUMIFS('Transactions'!$I$7:$I$1006,'Transactions'!$D$7:$D$1006,A99,'Transactions'!$B$7:$B$1006,"&gt;="&amp;B99,'Transactions'!$B$7:$B$1006,"&lt;="&amp;C99))</x:f>
      </x:c>
      <x:c r="F99" s="78" t="str">
        <x:f>IF(OR(A99="",B99="",C99=""),"",SUMIFS('Transactions'!$J$7:$J$1006,'Transactions'!$D$7:$D$1006,A99,'Transactions'!$B$7:$B$1006,"&gt;="&amp;B99,'Transactions'!$B$7:$B$1006,"&lt;="&amp;C99))</x:f>
      </x:c>
      <x:c r="G99" s="78" t="str">
        <x:f>IF(D99="","",N(D99)+N(E99)-N(F99))</x:f>
      </x:c>
      <x:c r="H99" s="77"/>
      <x:c r="I99" s="78" t="str">
        <x:f>IF(H99="","",N(H99)-N(G99))</x:f>
      </x:c>
      <x:c r="J99" s="76" t="str">
        <x:f>IF(A99="","",IF(H99="","Pending",IF(ABS(I99)&lt;0.01,"Reconciled","Investigate")))</x:f>
      </x:c>
      <x:c r="K99" s="14"/>
      <x:c r="L99" s="13"/>
      <x:c r="M99" s="13"/>
    </x:row>
    <x:row r="100">
      <x:c r="A100" s="13"/>
      <x:c r="B100" s="14"/>
      <x:c r="C100" s="14"/>
      <x:c r="D100" s="77"/>
      <x:c r="E100" s="78" t="str">
        <x:f>IF(OR(A100="",B100="",C100=""),"",SUMIFS('Transactions'!$I$7:$I$1006,'Transactions'!$D$7:$D$1006,A100,'Transactions'!$B$7:$B$1006,"&gt;="&amp;B100,'Transactions'!$B$7:$B$1006,"&lt;="&amp;C100))</x:f>
      </x:c>
      <x:c r="F100" s="78" t="str">
        <x:f>IF(OR(A100="",B100="",C100=""),"",SUMIFS('Transactions'!$J$7:$J$1006,'Transactions'!$D$7:$D$1006,A100,'Transactions'!$B$7:$B$1006,"&gt;="&amp;B100,'Transactions'!$B$7:$B$1006,"&lt;="&amp;C100))</x:f>
      </x:c>
      <x:c r="G100" s="78" t="str">
        <x:f>IF(D100="","",N(D100)+N(E100)-N(F100))</x:f>
      </x:c>
      <x:c r="H100" s="77"/>
      <x:c r="I100" s="78" t="str">
        <x:f>IF(H100="","",N(H100)-N(G100))</x:f>
      </x:c>
      <x:c r="J100" s="76" t="str">
        <x:f>IF(A100="","",IF(H100="","Pending",IF(ABS(I100)&lt;0.01,"Reconciled","Investigate")))</x:f>
      </x:c>
      <x:c r="K100" s="14"/>
      <x:c r="L100" s="13"/>
      <x:c r="M100" s="13"/>
    </x:row>
    <x:row r="101">
      <x:c r="A101" s="13"/>
      <x:c r="B101" s="14"/>
      <x:c r="C101" s="14"/>
      <x:c r="D101" s="77"/>
      <x:c r="E101" s="78" t="str">
        <x:f>IF(OR(A101="",B101="",C101=""),"",SUMIFS('Transactions'!$I$7:$I$1006,'Transactions'!$D$7:$D$1006,A101,'Transactions'!$B$7:$B$1006,"&gt;="&amp;B101,'Transactions'!$B$7:$B$1006,"&lt;="&amp;C101))</x:f>
      </x:c>
      <x:c r="F101" s="78" t="str">
        <x:f>IF(OR(A101="",B101="",C101=""),"",SUMIFS('Transactions'!$J$7:$J$1006,'Transactions'!$D$7:$D$1006,A101,'Transactions'!$B$7:$B$1006,"&gt;="&amp;B101,'Transactions'!$B$7:$B$1006,"&lt;="&amp;C101))</x:f>
      </x:c>
      <x:c r="G101" s="78" t="str">
        <x:f>IF(D101="","",N(D101)+N(E101)-N(F101))</x:f>
      </x:c>
      <x:c r="H101" s="77"/>
      <x:c r="I101" s="78" t="str">
        <x:f>IF(H101="","",N(H101)-N(G101))</x:f>
      </x:c>
      <x:c r="J101" s="76" t="str">
        <x:f>IF(A101="","",IF(H101="","Pending",IF(ABS(I101)&lt;0.01,"Reconciled","Investigate")))</x:f>
      </x:c>
      <x:c r="K101" s="14"/>
      <x:c r="L101" s="13"/>
      <x:c r="M101" s="13"/>
    </x:row>
    <x:row r="102">
      <x:c r="A102" s="13"/>
      <x:c r="B102" s="14"/>
      <x:c r="C102" s="14"/>
      <x:c r="D102" s="77"/>
      <x:c r="E102" s="78" t="str">
        <x:f>IF(OR(A102="",B102="",C102=""),"",SUMIFS('Transactions'!$I$7:$I$1006,'Transactions'!$D$7:$D$1006,A102,'Transactions'!$B$7:$B$1006,"&gt;="&amp;B102,'Transactions'!$B$7:$B$1006,"&lt;="&amp;C102))</x:f>
      </x:c>
      <x:c r="F102" s="78" t="str">
        <x:f>IF(OR(A102="",B102="",C102=""),"",SUMIFS('Transactions'!$J$7:$J$1006,'Transactions'!$D$7:$D$1006,A102,'Transactions'!$B$7:$B$1006,"&gt;="&amp;B102,'Transactions'!$B$7:$B$1006,"&lt;="&amp;C102))</x:f>
      </x:c>
      <x:c r="G102" s="78" t="str">
        <x:f>IF(D102="","",N(D102)+N(E102)-N(F102))</x:f>
      </x:c>
      <x:c r="H102" s="77"/>
      <x:c r="I102" s="78" t="str">
        <x:f>IF(H102="","",N(H102)-N(G102))</x:f>
      </x:c>
      <x:c r="J102" s="76" t="str">
        <x:f>IF(A102="","",IF(H102="","Pending",IF(ABS(I102)&lt;0.01,"Reconciled","Investigate")))</x:f>
      </x:c>
      <x:c r="K102" s="14"/>
      <x:c r="L102" s="13"/>
      <x:c r="M102" s="13"/>
    </x:row>
    <x:row r="103">
      <x:c r="A103" s="13"/>
      <x:c r="B103" s="14"/>
      <x:c r="C103" s="14"/>
      <x:c r="D103" s="77"/>
      <x:c r="E103" s="78" t="str">
        <x:f>IF(OR(A103="",B103="",C103=""),"",SUMIFS('Transactions'!$I$7:$I$1006,'Transactions'!$D$7:$D$1006,A103,'Transactions'!$B$7:$B$1006,"&gt;="&amp;B103,'Transactions'!$B$7:$B$1006,"&lt;="&amp;C103))</x:f>
      </x:c>
      <x:c r="F103" s="78" t="str">
        <x:f>IF(OR(A103="",B103="",C103=""),"",SUMIFS('Transactions'!$J$7:$J$1006,'Transactions'!$D$7:$D$1006,A103,'Transactions'!$B$7:$B$1006,"&gt;="&amp;B103,'Transactions'!$B$7:$B$1006,"&lt;="&amp;C103))</x:f>
      </x:c>
      <x:c r="G103" s="78" t="str">
        <x:f>IF(D103="","",N(D103)+N(E103)-N(F103))</x:f>
      </x:c>
      <x:c r="H103" s="77"/>
      <x:c r="I103" s="78" t="str">
        <x:f>IF(H103="","",N(H103)-N(G103))</x:f>
      </x:c>
      <x:c r="J103" s="76" t="str">
        <x:f>IF(A103="","",IF(H103="","Pending",IF(ABS(I103)&lt;0.01,"Reconciled","Investigate")))</x:f>
      </x:c>
      <x:c r="K103" s="14"/>
      <x:c r="L103" s="13"/>
      <x:c r="M103" s="13"/>
    </x:row>
    <x:row r="104">
      <x:c r="A104" s="13"/>
      <x:c r="B104" s="14"/>
      <x:c r="C104" s="14"/>
      <x:c r="D104" s="77"/>
      <x:c r="E104" s="78" t="str">
        <x:f>IF(OR(A104="",B104="",C104=""),"",SUMIFS('Transactions'!$I$7:$I$1006,'Transactions'!$D$7:$D$1006,A104,'Transactions'!$B$7:$B$1006,"&gt;="&amp;B104,'Transactions'!$B$7:$B$1006,"&lt;="&amp;C104))</x:f>
      </x:c>
      <x:c r="F104" s="78" t="str">
        <x:f>IF(OR(A104="",B104="",C104=""),"",SUMIFS('Transactions'!$J$7:$J$1006,'Transactions'!$D$7:$D$1006,A104,'Transactions'!$B$7:$B$1006,"&gt;="&amp;B104,'Transactions'!$B$7:$B$1006,"&lt;="&amp;C104))</x:f>
      </x:c>
      <x:c r="G104" s="78" t="str">
        <x:f>IF(D104="","",N(D104)+N(E104)-N(F104))</x:f>
      </x:c>
      <x:c r="H104" s="77"/>
      <x:c r="I104" s="78" t="str">
        <x:f>IF(H104="","",N(H104)-N(G104))</x:f>
      </x:c>
      <x:c r="J104" s="76" t="str">
        <x:f>IF(A104="","",IF(H104="","Pending",IF(ABS(I104)&lt;0.01,"Reconciled","Investigate")))</x:f>
      </x:c>
      <x:c r="K104" s="14"/>
      <x:c r="L104" s="13"/>
      <x:c r="M104" s="13"/>
    </x:row>
    <x:row r="105">
      <x:c r="A105" s="13"/>
      <x:c r="B105" s="14"/>
      <x:c r="C105" s="14"/>
      <x:c r="D105" s="77"/>
      <x:c r="E105" s="78" t="str">
        <x:f>IF(OR(A105="",B105="",C105=""),"",SUMIFS('Transactions'!$I$7:$I$1006,'Transactions'!$D$7:$D$1006,A105,'Transactions'!$B$7:$B$1006,"&gt;="&amp;B105,'Transactions'!$B$7:$B$1006,"&lt;="&amp;C105))</x:f>
      </x:c>
      <x:c r="F105" s="78" t="str">
        <x:f>IF(OR(A105="",B105="",C105=""),"",SUMIFS('Transactions'!$J$7:$J$1006,'Transactions'!$D$7:$D$1006,A105,'Transactions'!$B$7:$B$1006,"&gt;="&amp;B105,'Transactions'!$B$7:$B$1006,"&lt;="&amp;C105))</x:f>
      </x:c>
      <x:c r="G105" s="78" t="str">
        <x:f>IF(D105="","",N(D105)+N(E105)-N(F105))</x:f>
      </x:c>
      <x:c r="H105" s="77"/>
      <x:c r="I105" s="78" t="str">
        <x:f>IF(H105="","",N(H105)-N(G105))</x:f>
      </x:c>
      <x:c r="J105" s="76" t="str">
        <x:f>IF(A105="","",IF(H105="","Pending",IF(ABS(I105)&lt;0.01,"Reconciled","Investigate")))</x:f>
      </x:c>
      <x:c r="K105" s="14"/>
      <x:c r="L105" s="13"/>
      <x:c r="M105" s="13"/>
    </x:row>
    <x:row r="106">
      <x:c r="A106" s="13"/>
      <x:c r="B106" s="14"/>
      <x:c r="C106" s="14"/>
      <x:c r="D106" s="77"/>
      <x:c r="E106" s="78" t="str">
        <x:f>IF(OR(A106="",B106="",C106=""),"",SUMIFS('Transactions'!$I$7:$I$1006,'Transactions'!$D$7:$D$1006,A106,'Transactions'!$B$7:$B$1006,"&gt;="&amp;B106,'Transactions'!$B$7:$B$1006,"&lt;="&amp;C106))</x:f>
      </x:c>
      <x:c r="F106" s="78" t="str">
        <x:f>IF(OR(A106="",B106="",C106=""),"",SUMIFS('Transactions'!$J$7:$J$1006,'Transactions'!$D$7:$D$1006,A106,'Transactions'!$B$7:$B$1006,"&gt;="&amp;B106,'Transactions'!$B$7:$B$1006,"&lt;="&amp;C106))</x:f>
      </x:c>
      <x:c r="G106" s="78" t="str">
        <x:f>IF(D106="","",N(D106)+N(E106)-N(F106))</x:f>
      </x:c>
      <x:c r="H106" s="77"/>
      <x:c r="I106" s="78" t="str">
        <x:f>IF(H106="","",N(H106)-N(G106))</x:f>
      </x:c>
      <x:c r="J106" s="76" t="str">
        <x:f>IF(A106="","",IF(H106="","Pending",IF(ABS(I106)&lt;0.01,"Reconciled","Investigate")))</x:f>
      </x:c>
      <x:c r="K106" s="14"/>
      <x:c r="L106" s="13"/>
      <x:c r="M106" s="13"/>
    </x:row>
    <x:row r="107">
      <x:c r="A107" s="13"/>
      <x:c r="B107" s="14"/>
      <x:c r="C107" s="14"/>
      <x:c r="D107" s="77"/>
      <x:c r="E107" s="78" t="str">
        <x:f>IF(OR(A107="",B107="",C107=""),"",SUMIFS('Transactions'!$I$7:$I$1006,'Transactions'!$D$7:$D$1006,A107,'Transactions'!$B$7:$B$1006,"&gt;="&amp;B107,'Transactions'!$B$7:$B$1006,"&lt;="&amp;C107))</x:f>
      </x:c>
      <x:c r="F107" s="78" t="str">
        <x:f>IF(OR(A107="",B107="",C107=""),"",SUMIFS('Transactions'!$J$7:$J$1006,'Transactions'!$D$7:$D$1006,A107,'Transactions'!$B$7:$B$1006,"&gt;="&amp;B107,'Transactions'!$B$7:$B$1006,"&lt;="&amp;C107))</x:f>
      </x:c>
      <x:c r="G107" s="78" t="str">
        <x:f>IF(D107="","",N(D107)+N(E107)-N(F107))</x:f>
      </x:c>
      <x:c r="H107" s="77"/>
      <x:c r="I107" s="78" t="str">
        <x:f>IF(H107="","",N(H107)-N(G107))</x:f>
      </x:c>
      <x:c r="J107" s="76" t="str">
        <x:f>IF(A107="","",IF(H107="","Pending",IF(ABS(I107)&lt;0.01,"Reconciled","Investigate")))</x:f>
      </x:c>
      <x:c r="K107" s="14"/>
      <x:c r="L107" s="13"/>
      <x:c r="M107" s="13"/>
    </x:row>
    <x:row r="108">
      <x:c r="A108" s="13"/>
      <x:c r="B108" s="14"/>
      <x:c r="C108" s="14"/>
      <x:c r="D108" s="77"/>
      <x:c r="E108" s="78" t="str">
        <x:f>IF(OR(A108="",B108="",C108=""),"",SUMIFS('Transactions'!$I$7:$I$1006,'Transactions'!$D$7:$D$1006,A108,'Transactions'!$B$7:$B$1006,"&gt;="&amp;B108,'Transactions'!$B$7:$B$1006,"&lt;="&amp;C108))</x:f>
      </x:c>
      <x:c r="F108" s="78" t="str">
        <x:f>IF(OR(A108="",B108="",C108=""),"",SUMIFS('Transactions'!$J$7:$J$1006,'Transactions'!$D$7:$D$1006,A108,'Transactions'!$B$7:$B$1006,"&gt;="&amp;B108,'Transactions'!$B$7:$B$1006,"&lt;="&amp;C108))</x:f>
      </x:c>
      <x:c r="G108" s="78" t="str">
        <x:f>IF(D108="","",N(D108)+N(E108)-N(F108))</x:f>
      </x:c>
      <x:c r="H108" s="77"/>
      <x:c r="I108" s="78" t="str">
        <x:f>IF(H108="","",N(H108)-N(G108))</x:f>
      </x:c>
      <x:c r="J108" s="76" t="str">
        <x:f>IF(A108="","",IF(H108="","Pending",IF(ABS(I108)&lt;0.01,"Reconciled","Investigate")))</x:f>
      </x:c>
      <x:c r="K108" s="14"/>
      <x:c r="L108" s="13"/>
      <x:c r="M108" s="13"/>
    </x:row>
    <x:row r="109">
      <x:c r="A109" s="13"/>
      <x:c r="B109" s="14"/>
      <x:c r="C109" s="14"/>
      <x:c r="D109" s="77"/>
      <x:c r="E109" s="78" t="str">
        <x:f>IF(OR(A109="",B109="",C109=""),"",SUMIFS('Transactions'!$I$7:$I$1006,'Transactions'!$D$7:$D$1006,A109,'Transactions'!$B$7:$B$1006,"&gt;="&amp;B109,'Transactions'!$B$7:$B$1006,"&lt;="&amp;C109))</x:f>
      </x:c>
      <x:c r="F109" s="78" t="str">
        <x:f>IF(OR(A109="",B109="",C109=""),"",SUMIFS('Transactions'!$J$7:$J$1006,'Transactions'!$D$7:$D$1006,A109,'Transactions'!$B$7:$B$1006,"&gt;="&amp;B109,'Transactions'!$B$7:$B$1006,"&lt;="&amp;C109))</x:f>
      </x:c>
      <x:c r="G109" s="78" t="str">
        <x:f>IF(D109="","",N(D109)+N(E109)-N(F109))</x:f>
      </x:c>
      <x:c r="H109" s="77"/>
      <x:c r="I109" s="78" t="str">
        <x:f>IF(H109="","",N(H109)-N(G109))</x:f>
      </x:c>
      <x:c r="J109" s="76" t="str">
        <x:f>IF(A109="","",IF(H109="","Pending",IF(ABS(I109)&lt;0.01,"Reconciled","Investigate")))</x:f>
      </x:c>
      <x:c r="K109" s="14"/>
      <x:c r="L109" s="13"/>
      <x:c r="M109" s="13"/>
    </x:row>
    <x:row r="110">
      <x:c r="A110" s="13"/>
      <x:c r="B110" s="14"/>
      <x:c r="C110" s="14"/>
      <x:c r="D110" s="77"/>
      <x:c r="E110" s="78" t="str">
        <x:f>IF(OR(A110="",B110="",C110=""),"",SUMIFS('Transactions'!$I$7:$I$1006,'Transactions'!$D$7:$D$1006,A110,'Transactions'!$B$7:$B$1006,"&gt;="&amp;B110,'Transactions'!$B$7:$B$1006,"&lt;="&amp;C110))</x:f>
      </x:c>
      <x:c r="F110" s="78" t="str">
        <x:f>IF(OR(A110="",B110="",C110=""),"",SUMIFS('Transactions'!$J$7:$J$1006,'Transactions'!$D$7:$D$1006,A110,'Transactions'!$B$7:$B$1006,"&gt;="&amp;B110,'Transactions'!$B$7:$B$1006,"&lt;="&amp;C110))</x:f>
      </x:c>
      <x:c r="G110" s="78" t="str">
        <x:f>IF(D110="","",N(D110)+N(E110)-N(F110))</x:f>
      </x:c>
      <x:c r="H110" s="77"/>
      <x:c r="I110" s="78" t="str">
        <x:f>IF(H110="","",N(H110)-N(G110))</x:f>
      </x:c>
      <x:c r="J110" s="76" t="str">
        <x:f>IF(A110="","",IF(H110="","Pending",IF(ABS(I110)&lt;0.01,"Reconciled","Investigate")))</x:f>
      </x:c>
      <x:c r="K110" s="14"/>
      <x:c r="L110" s="13"/>
      <x:c r="M110" s="13"/>
    </x:row>
    <x:row r="111">
      <x:c r="A111" s="13"/>
      <x:c r="B111" s="14"/>
      <x:c r="C111" s="14"/>
      <x:c r="D111" s="77"/>
      <x:c r="E111" s="78" t="str">
        <x:f>IF(OR(A111="",B111="",C111=""),"",SUMIFS('Transactions'!$I$7:$I$1006,'Transactions'!$D$7:$D$1006,A111,'Transactions'!$B$7:$B$1006,"&gt;="&amp;B111,'Transactions'!$B$7:$B$1006,"&lt;="&amp;C111))</x:f>
      </x:c>
      <x:c r="F111" s="78" t="str">
        <x:f>IF(OR(A111="",B111="",C111=""),"",SUMIFS('Transactions'!$J$7:$J$1006,'Transactions'!$D$7:$D$1006,A111,'Transactions'!$B$7:$B$1006,"&gt;="&amp;B111,'Transactions'!$B$7:$B$1006,"&lt;="&amp;C111))</x:f>
      </x:c>
      <x:c r="G111" s="78" t="str">
        <x:f>IF(D111="","",N(D111)+N(E111)-N(F111))</x:f>
      </x:c>
      <x:c r="H111" s="77"/>
      <x:c r="I111" s="78" t="str">
        <x:f>IF(H111="","",N(H111)-N(G111))</x:f>
      </x:c>
      <x:c r="J111" s="76" t="str">
        <x:f>IF(A111="","",IF(H111="","Pending",IF(ABS(I111)&lt;0.01,"Reconciled","Investigate")))</x:f>
      </x:c>
      <x:c r="K111" s="14"/>
      <x:c r="L111" s="13"/>
      <x:c r="M111" s="13"/>
    </x:row>
    <x:row r="112">
      <x:c r="A112" s="13"/>
      <x:c r="B112" s="14"/>
      <x:c r="C112" s="14"/>
      <x:c r="D112" s="77"/>
      <x:c r="E112" s="78" t="str">
        <x:f>IF(OR(A112="",B112="",C112=""),"",SUMIFS('Transactions'!$I$7:$I$1006,'Transactions'!$D$7:$D$1006,A112,'Transactions'!$B$7:$B$1006,"&gt;="&amp;B112,'Transactions'!$B$7:$B$1006,"&lt;="&amp;C112))</x:f>
      </x:c>
      <x:c r="F112" s="78" t="str">
        <x:f>IF(OR(A112="",B112="",C112=""),"",SUMIFS('Transactions'!$J$7:$J$1006,'Transactions'!$D$7:$D$1006,A112,'Transactions'!$B$7:$B$1006,"&gt;="&amp;B112,'Transactions'!$B$7:$B$1006,"&lt;="&amp;C112))</x:f>
      </x:c>
      <x:c r="G112" s="78" t="str">
        <x:f>IF(D112="","",N(D112)+N(E112)-N(F112))</x:f>
      </x:c>
      <x:c r="H112" s="77"/>
      <x:c r="I112" s="78" t="str">
        <x:f>IF(H112="","",N(H112)-N(G112))</x:f>
      </x:c>
      <x:c r="J112" s="76" t="str">
        <x:f>IF(A112="","",IF(H112="","Pending",IF(ABS(I112)&lt;0.01,"Reconciled","Investigate")))</x:f>
      </x:c>
      <x:c r="K112" s="14"/>
      <x:c r="L112" s="13"/>
      <x:c r="M112" s="13"/>
    </x:row>
    <x:row r="113">
      <x:c r="A113" s="13"/>
      <x:c r="B113" s="14"/>
      <x:c r="C113" s="14"/>
      <x:c r="D113" s="77"/>
      <x:c r="E113" s="78" t="str">
        <x:f>IF(OR(A113="",B113="",C113=""),"",SUMIFS('Transactions'!$I$7:$I$1006,'Transactions'!$D$7:$D$1006,A113,'Transactions'!$B$7:$B$1006,"&gt;="&amp;B113,'Transactions'!$B$7:$B$1006,"&lt;="&amp;C113))</x:f>
      </x:c>
      <x:c r="F113" s="78" t="str">
        <x:f>IF(OR(A113="",B113="",C113=""),"",SUMIFS('Transactions'!$J$7:$J$1006,'Transactions'!$D$7:$D$1006,A113,'Transactions'!$B$7:$B$1006,"&gt;="&amp;B113,'Transactions'!$B$7:$B$1006,"&lt;="&amp;C113))</x:f>
      </x:c>
      <x:c r="G113" s="78" t="str">
        <x:f>IF(D113="","",N(D113)+N(E113)-N(F113))</x:f>
      </x:c>
      <x:c r="H113" s="77"/>
      <x:c r="I113" s="78" t="str">
        <x:f>IF(H113="","",N(H113)-N(G113))</x:f>
      </x:c>
      <x:c r="J113" s="76" t="str">
        <x:f>IF(A113="","",IF(H113="","Pending",IF(ABS(I113)&lt;0.01,"Reconciled","Investigate")))</x:f>
      </x:c>
      <x:c r="K113" s="14"/>
      <x:c r="L113" s="13"/>
      <x:c r="M113" s="13"/>
    </x:row>
    <x:row r="114">
      <x:c r="A114" s="13"/>
      <x:c r="B114" s="14"/>
      <x:c r="C114" s="14"/>
      <x:c r="D114" s="77"/>
      <x:c r="E114" s="78" t="str">
        <x:f>IF(OR(A114="",B114="",C114=""),"",SUMIFS('Transactions'!$I$7:$I$1006,'Transactions'!$D$7:$D$1006,A114,'Transactions'!$B$7:$B$1006,"&gt;="&amp;B114,'Transactions'!$B$7:$B$1006,"&lt;="&amp;C114))</x:f>
      </x:c>
      <x:c r="F114" s="78" t="str">
        <x:f>IF(OR(A114="",B114="",C114=""),"",SUMIFS('Transactions'!$J$7:$J$1006,'Transactions'!$D$7:$D$1006,A114,'Transactions'!$B$7:$B$1006,"&gt;="&amp;B114,'Transactions'!$B$7:$B$1006,"&lt;="&amp;C114))</x:f>
      </x:c>
      <x:c r="G114" s="78" t="str">
        <x:f>IF(D114="","",N(D114)+N(E114)-N(F114))</x:f>
      </x:c>
      <x:c r="H114" s="77"/>
      <x:c r="I114" s="78" t="str">
        <x:f>IF(H114="","",N(H114)-N(G114))</x:f>
      </x:c>
      <x:c r="J114" s="76" t="str">
        <x:f>IF(A114="","",IF(H114="","Pending",IF(ABS(I114)&lt;0.01,"Reconciled","Investigate")))</x:f>
      </x:c>
      <x:c r="K114" s="14"/>
      <x:c r="L114" s="13"/>
      <x:c r="M114" s="13"/>
    </x:row>
    <x:row r="115">
      <x:c r="A115" s="13"/>
      <x:c r="B115" s="14"/>
      <x:c r="C115" s="14"/>
      <x:c r="D115" s="77"/>
      <x:c r="E115" s="78" t="str">
        <x:f>IF(OR(A115="",B115="",C115=""),"",SUMIFS('Transactions'!$I$7:$I$1006,'Transactions'!$D$7:$D$1006,A115,'Transactions'!$B$7:$B$1006,"&gt;="&amp;B115,'Transactions'!$B$7:$B$1006,"&lt;="&amp;C115))</x:f>
      </x:c>
      <x:c r="F115" s="78" t="str">
        <x:f>IF(OR(A115="",B115="",C115=""),"",SUMIFS('Transactions'!$J$7:$J$1006,'Transactions'!$D$7:$D$1006,A115,'Transactions'!$B$7:$B$1006,"&gt;="&amp;B115,'Transactions'!$B$7:$B$1006,"&lt;="&amp;C115))</x:f>
      </x:c>
      <x:c r="G115" s="78" t="str">
        <x:f>IF(D115="","",N(D115)+N(E115)-N(F115))</x:f>
      </x:c>
      <x:c r="H115" s="77"/>
      <x:c r="I115" s="78" t="str">
        <x:f>IF(H115="","",N(H115)-N(G115))</x:f>
      </x:c>
      <x:c r="J115" s="76" t="str">
        <x:f>IF(A115="","",IF(H115="","Pending",IF(ABS(I115)&lt;0.01,"Reconciled","Investigate")))</x:f>
      </x:c>
      <x:c r="K115" s="14"/>
      <x:c r="L115" s="13"/>
      <x:c r="M115" s="13"/>
    </x:row>
    <x:row r="116">
      <x:c r="A116" s="13"/>
      <x:c r="B116" s="14"/>
      <x:c r="C116" s="14"/>
      <x:c r="D116" s="77"/>
      <x:c r="E116" s="78" t="str">
        <x:f>IF(OR(A116="",B116="",C116=""),"",SUMIFS('Transactions'!$I$7:$I$1006,'Transactions'!$D$7:$D$1006,A116,'Transactions'!$B$7:$B$1006,"&gt;="&amp;B116,'Transactions'!$B$7:$B$1006,"&lt;="&amp;C116))</x:f>
      </x:c>
      <x:c r="F116" s="78" t="str">
        <x:f>IF(OR(A116="",B116="",C116=""),"",SUMIFS('Transactions'!$J$7:$J$1006,'Transactions'!$D$7:$D$1006,A116,'Transactions'!$B$7:$B$1006,"&gt;="&amp;B116,'Transactions'!$B$7:$B$1006,"&lt;="&amp;C116))</x:f>
      </x:c>
      <x:c r="G116" s="78" t="str">
        <x:f>IF(D116="","",N(D116)+N(E116)-N(F116))</x:f>
      </x:c>
      <x:c r="H116" s="77"/>
      <x:c r="I116" s="78" t="str">
        <x:f>IF(H116="","",N(H116)-N(G116))</x:f>
      </x:c>
      <x:c r="J116" s="76" t="str">
        <x:f>IF(A116="","",IF(H116="","Pending",IF(ABS(I116)&lt;0.01,"Reconciled","Investigate")))</x:f>
      </x:c>
      <x:c r="K116" s="14"/>
      <x:c r="L116" s="13"/>
      <x:c r="M116" s="13"/>
    </x:row>
    <x:row r="117">
      <x:c r="A117" s="13"/>
      <x:c r="B117" s="14"/>
      <x:c r="C117" s="14"/>
      <x:c r="D117" s="77"/>
      <x:c r="E117" s="78" t="str">
        <x:f>IF(OR(A117="",B117="",C117=""),"",SUMIFS('Transactions'!$I$7:$I$1006,'Transactions'!$D$7:$D$1006,A117,'Transactions'!$B$7:$B$1006,"&gt;="&amp;B117,'Transactions'!$B$7:$B$1006,"&lt;="&amp;C117))</x:f>
      </x:c>
      <x:c r="F117" s="78" t="str">
        <x:f>IF(OR(A117="",B117="",C117=""),"",SUMIFS('Transactions'!$J$7:$J$1006,'Transactions'!$D$7:$D$1006,A117,'Transactions'!$B$7:$B$1006,"&gt;="&amp;B117,'Transactions'!$B$7:$B$1006,"&lt;="&amp;C117))</x:f>
      </x:c>
      <x:c r="G117" s="78" t="str">
        <x:f>IF(D117="","",N(D117)+N(E117)-N(F117))</x:f>
      </x:c>
      <x:c r="H117" s="77"/>
      <x:c r="I117" s="78" t="str">
        <x:f>IF(H117="","",N(H117)-N(G117))</x:f>
      </x:c>
      <x:c r="J117" s="76" t="str">
        <x:f>IF(A117="","",IF(H117="","Pending",IF(ABS(I117)&lt;0.01,"Reconciled","Investigate")))</x:f>
      </x:c>
      <x:c r="K117" s="14"/>
      <x:c r="L117" s="13"/>
      <x:c r="M117" s="13"/>
    </x:row>
    <x:row r="118">
      <x:c r="A118" s="13"/>
      <x:c r="B118" s="14"/>
      <x:c r="C118" s="14"/>
      <x:c r="D118" s="77"/>
      <x:c r="E118" s="78" t="str">
        <x:f>IF(OR(A118="",B118="",C118=""),"",SUMIFS('Transactions'!$I$7:$I$1006,'Transactions'!$D$7:$D$1006,A118,'Transactions'!$B$7:$B$1006,"&gt;="&amp;B118,'Transactions'!$B$7:$B$1006,"&lt;="&amp;C118))</x:f>
      </x:c>
      <x:c r="F118" s="78" t="str">
        <x:f>IF(OR(A118="",B118="",C118=""),"",SUMIFS('Transactions'!$J$7:$J$1006,'Transactions'!$D$7:$D$1006,A118,'Transactions'!$B$7:$B$1006,"&gt;="&amp;B118,'Transactions'!$B$7:$B$1006,"&lt;="&amp;C118))</x:f>
      </x:c>
      <x:c r="G118" s="78" t="str">
        <x:f>IF(D118="","",N(D118)+N(E118)-N(F118))</x:f>
      </x:c>
      <x:c r="H118" s="77"/>
      <x:c r="I118" s="78" t="str">
        <x:f>IF(H118="","",N(H118)-N(G118))</x:f>
      </x:c>
      <x:c r="J118" s="76" t="str">
        <x:f>IF(A118="","",IF(H118="","Pending",IF(ABS(I118)&lt;0.01,"Reconciled","Investigate")))</x:f>
      </x:c>
      <x:c r="K118" s="14"/>
      <x:c r="L118" s="13"/>
      <x:c r="M118" s="13"/>
    </x:row>
    <x:row r="119">
      <x:c r="A119" s="13"/>
      <x:c r="B119" s="14"/>
      <x:c r="C119" s="14"/>
      <x:c r="D119" s="77"/>
      <x:c r="E119" s="78" t="str">
        <x:f>IF(OR(A119="",B119="",C119=""),"",SUMIFS('Transactions'!$I$7:$I$1006,'Transactions'!$D$7:$D$1006,A119,'Transactions'!$B$7:$B$1006,"&gt;="&amp;B119,'Transactions'!$B$7:$B$1006,"&lt;="&amp;C119))</x:f>
      </x:c>
      <x:c r="F119" s="78" t="str">
        <x:f>IF(OR(A119="",B119="",C119=""),"",SUMIFS('Transactions'!$J$7:$J$1006,'Transactions'!$D$7:$D$1006,A119,'Transactions'!$B$7:$B$1006,"&gt;="&amp;B119,'Transactions'!$B$7:$B$1006,"&lt;="&amp;C119))</x:f>
      </x:c>
      <x:c r="G119" s="78" t="str">
        <x:f>IF(D119="","",N(D119)+N(E119)-N(F119))</x:f>
      </x:c>
      <x:c r="H119" s="77"/>
      <x:c r="I119" s="78" t="str">
        <x:f>IF(H119="","",N(H119)-N(G119))</x:f>
      </x:c>
      <x:c r="J119" s="76" t="str">
        <x:f>IF(A119="","",IF(H119="","Pending",IF(ABS(I119)&lt;0.01,"Reconciled","Investigate")))</x:f>
      </x:c>
      <x:c r="K119" s="14"/>
      <x:c r="L119" s="13"/>
      <x:c r="M119" s="13"/>
    </x:row>
    <x:row r="120">
      <x:c r="A120" s="13"/>
      <x:c r="B120" s="14"/>
      <x:c r="C120" s="14"/>
      <x:c r="D120" s="77"/>
      <x:c r="E120" s="78" t="str">
        <x:f>IF(OR(A120="",B120="",C120=""),"",SUMIFS('Transactions'!$I$7:$I$1006,'Transactions'!$D$7:$D$1006,A120,'Transactions'!$B$7:$B$1006,"&gt;="&amp;B120,'Transactions'!$B$7:$B$1006,"&lt;="&amp;C120))</x:f>
      </x:c>
      <x:c r="F120" s="78" t="str">
        <x:f>IF(OR(A120="",B120="",C120=""),"",SUMIFS('Transactions'!$J$7:$J$1006,'Transactions'!$D$7:$D$1006,A120,'Transactions'!$B$7:$B$1006,"&gt;="&amp;B120,'Transactions'!$B$7:$B$1006,"&lt;="&amp;C120))</x:f>
      </x:c>
      <x:c r="G120" s="78" t="str">
        <x:f>IF(D120="","",N(D120)+N(E120)-N(F120))</x:f>
      </x:c>
      <x:c r="H120" s="77"/>
      <x:c r="I120" s="78" t="str">
        <x:f>IF(H120="","",N(H120)-N(G120))</x:f>
      </x:c>
      <x:c r="J120" s="76" t="str">
        <x:f>IF(A120="","",IF(H120="","Pending",IF(ABS(I120)&lt;0.01,"Reconciled","Investigate")))</x:f>
      </x:c>
      <x:c r="K120" s="14"/>
      <x:c r="L120" s="13"/>
      <x:c r="M120" s="13"/>
    </x:row>
    <x:row r="121">
      <x:c r="A121" s="13"/>
      <x:c r="B121" s="14"/>
      <x:c r="C121" s="14"/>
      <x:c r="D121" s="77"/>
      <x:c r="E121" s="78" t="str">
        <x:f>IF(OR(A121="",B121="",C121=""),"",SUMIFS('Transactions'!$I$7:$I$1006,'Transactions'!$D$7:$D$1006,A121,'Transactions'!$B$7:$B$1006,"&gt;="&amp;B121,'Transactions'!$B$7:$B$1006,"&lt;="&amp;C121))</x:f>
      </x:c>
      <x:c r="F121" s="78" t="str">
        <x:f>IF(OR(A121="",B121="",C121=""),"",SUMIFS('Transactions'!$J$7:$J$1006,'Transactions'!$D$7:$D$1006,A121,'Transactions'!$B$7:$B$1006,"&gt;="&amp;B121,'Transactions'!$B$7:$B$1006,"&lt;="&amp;C121))</x:f>
      </x:c>
      <x:c r="G121" s="78" t="str">
        <x:f>IF(D121="","",N(D121)+N(E121)-N(F121))</x:f>
      </x:c>
      <x:c r="H121" s="77"/>
      <x:c r="I121" s="78" t="str">
        <x:f>IF(H121="","",N(H121)-N(G121))</x:f>
      </x:c>
      <x:c r="J121" s="76" t="str">
        <x:f>IF(A121="","",IF(H121="","Pending",IF(ABS(I121)&lt;0.01,"Reconciled","Investigate")))</x:f>
      </x:c>
      <x:c r="K121" s="14"/>
      <x:c r="L121" s="13"/>
      <x:c r="M121" s="13"/>
    </x:row>
    <x:row r="122">
      <x:c r="A122" s="13"/>
      <x:c r="B122" s="14"/>
      <x:c r="C122" s="14"/>
      <x:c r="D122" s="77"/>
      <x:c r="E122" s="78" t="str">
        <x:f>IF(OR(A122="",B122="",C122=""),"",SUMIFS('Transactions'!$I$7:$I$1006,'Transactions'!$D$7:$D$1006,A122,'Transactions'!$B$7:$B$1006,"&gt;="&amp;B122,'Transactions'!$B$7:$B$1006,"&lt;="&amp;C122))</x:f>
      </x:c>
      <x:c r="F122" s="78" t="str">
        <x:f>IF(OR(A122="",B122="",C122=""),"",SUMIFS('Transactions'!$J$7:$J$1006,'Transactions'!$D$7:$D$1006,A122,'Transactions'!$B$7:$B$1006,"&gt;="&amp;B122,'Transactions'!$B$7:$B$1006,"&lt;="&amp;C122))</x:f>
      </x:c>
      <x:c r="G122" s="78" t="str">
        <x:f>IF(D122="","",N(D122)+N(E122)-N(F122))</x:f>
      </x:c>
      <x:c r="H122" s="77"/>
      <x:c r="I122" s="78" t="str">
        <x:f>IF(H122="","",N(H122)-N(G122))</x:f>
      </x:c>
      <x:c r="J122" s="76" t="str">
        <x:f>IF(A122="","",IF(H122="","Pending",IF(ABS(I122)&lt;0.01,"Reconciled","Investigate")))</x:f>
      </x:c>
      <x:c r="K122" s="14"/>
      <x:c r="L122" s="13"/>
      <x:c r="M122" s="13"/>
    </x:row>
    <x:row r="123">
      <x:c r="A123" s="13"/>
      <x:c r="B123" s="14"/>
      <x:c r="C123" s="14"/>
      <x:c r="D123" s="77"/>
      <x:c r="E123" s="78" t="str">
        <x:f>IF(OR(A123="",B123="",C123=""),"",SUMIFS('Transactions'!$I$7:$I$1006,'Transactions'!$D$7:$D$1006,A123,'Transactions'!$B$7:$B$1006,"&gt;="&amp;B123,'Transactions'!$B$7:$B$1006,"&lt;="&amp;C123))</x:f>
      </x:c>
      <x:c r="F123" s="78" t="str">
        <x:f>IF(OR(A123="",B123="",C123=""),"",SUMIFS('Transactions'!$J$7:$J$1006,'Transactions'!$D$7:$D$1006,A123,'Transactions'!$B$7:$B$1006,"&gt;="&amp;B123,'Transactions'!$B$7:$B$1006,"&lt;="&amp;C123))</x:f>
      </x:c>
      <x:c r="G123" s="78" t="str">
        <x:f>IF(D123="","",N(D123)+N(E123)-N(F123))</x:f>
      </x:c>
      <x:c r="H123" s="77"/>
      <x:c r="I123" s="78" t="str">
        <x:f>IF(H123="","",N(H123)-N(G123))</x:f>
      </x:c>
      <x:c r="J123" s="76" t="str">
        <x:f>IF(A123="","",IF(H123="","Pending",IF(ABS(I123)&lt;0.01,"Reconciled","Investigate")))</x:f>
      </x:c>
      <x:c r="K123" s="14"/>
      <x:c r="L123" s="13"/>
      <x:c r="M123" s="13"/>
    </x:row>
    <x:row r="124">
      <x:c r="A124" s="13"/>
      <x:c r="B124" s="14"/>
      <x:c r="C124" s="14"/>
      <x:c r="D124" s="77"/>
      <x:c r="E124" s="78" t="str">
        <x:f>IF(OR(A124="",B124="",C124=""),"",SUMIFS('Transactions'!$I$7:$I$1006,'Transactions'!$D$7:$D$1006,A124,'Transactions'!$B$7:$B$1006,"&gt;="&amp;B124,'Transactions'!$B$7:$B$1006,"&lt;="&amp;C124))</x:f>
      </x:c>
      <x:c r="F124" s="78" t="str">
        <x:f>IF(OR(A124="",B124="",C124=""),"",SUMIFS('Transactions'!$J$7:$J$1006,'Transactions'!$D$7:$D$1006,A124,'Transactions'!$B$7:$B$1006,"&gt;="&amp;B124,'Transactions'!$B$7:$B$1006,"&lt;="&amp;C124))</x:f>
      </x:c>
      <x:c r="G124" s="78" t="str">
        <x:f>IF(D124="","",N(D124)+N(E124)-N(F124))</x:f>
      </x:c>
      <x:c r="H124" s="77"/>
      <x:c r="I124" s="78" t="str">
        <x:f>IF(H124="","",N(H124)-N(G124))</x:f>
      </x:c>
      <x:c r="J124" s="76" t="str">
        <x:f>IF(A124="","",IF(H124="","Pending",IF(ABS(I124)&lt;0.01,"Reconciled","Investigate")))</x:f>
      </x:c>
      <x:c r="K124" s="14"/>
      <x:c r="L124" s="13"/>
      <x:c r="M124" s="13"/>
    </x:row>
    <x:row r="125">
      <x:c r="A125" s="13"/>
      <x:c r="B125" s="14"/>
      <x:c r="C125" s="14"/>
      <x:c r="D125" s="77"/>
      <x:c r="E125" s="78" t="str">
        <x:f>IF(OR(A125="",B125="",C125=""),"",SUMIFS('Transactions'!$I$7:$I$1006,'Transactions'!$D$7:$D$1006,A125,'Transactions'!$B$7:$B$1006,"&gt;="&amp;B125,'Transactions'!$B$7:$B$1006,"&lt;="&amp;C125))</x:f>
      </x:c>
      <x:c r="F125" s="78" t="str">
        <x:f>IF(OR(A125="",B125="",C125=""),"",SUMIFS('Transactions'!$J$7:$J$1006,'Transactions'!$D$7:$D$1006,A125,'Transactions'!$B$7:$B$1006,"&gt;="&amp;B125,'Transactions'!$B$7:$B$1006,"&lt;="&amp;C125))</x:f>
      </x:c>
      <x:c r="G125" s="78" t="str">
        <x:f>IF(D125="","",N(D125)+N(E125)-N(F125))</x:f>
      </x:c>
      <x:c r="H125" s="77"/>
      <x:c r="I125" s="78" t="str">
        <x:f>IF(H125="","",N(H125)-N(G125))</x:f>
      </x:c>
      <x:c r="J125" s="76" t="str">
        <x:f>IF(A125="","",IF(H125="","Pending",IF(ABS(I125)&lt;0.01,"Reconciled","Investigate")))</x:f>
      </x:c>
      <x:c r="K125" s="14"/>
      <x:c r="L125" s="13"/>
      <x:c r="M125" s="13"/>
    </x:row>
    <x:row r="126">
      <x:c r="A126" s="13"/>
      <x:c r="B126" s="14"/>
      <x:c r="C126" s="14"/>
      <x:c r="D126" s="77"/>
      <x:c r="E126" s="78" t="str">
        <x:f>IF(OR(A126="",B126="",C126=""),"",SUMIFS('Transactions'!$I$7:$I$1006,'Transactions'!$D$7:$D$1006,A126,'Transactions'!$B$7:$B$1006,"&gt;="&amp;B126,'Transactions'!$B$7:$B$1006,"&lt;="&amp;C126))</x:f>
      </x:c>
      <x:c r="F126" s="78" t="str">
        <x:f>IF(OR(A126="",B126="",C126=""),"",SUMIFS('Transactions'!$J$7:$J$1006,'Transactions'!$D$7:$D$1006,A126,'Transactions'!$B$7:$B$1006,"&gt;="&amp;B126,'Transactions'!$B$7:$B$1006,"&lt;="&amp;C126))</x:f>
      </x:c>
      <x:c r="G126" s="78" t="str">
        <x:f>IF(D126="","",N(D126)+N(E126)-N(F126))</x:f>
      </x:c>
      <x:c r="H126" s="77"/>
      <x:c r="I126" s="78" t="str">
        <x:f>IF(H126="","",N(H126)-N(G126))</x:f>
      </x:c>
      <x:c r="J126" s="76" t="str">
        <x:f>IF(A126="","",IF(H126="","Pending",IF(ABS(I126)&lt;0.01,"Reconciled","Investigate")))</x:f>
      </x:c>
      <x:c r="K126" s="14"/>
      <x:c r="L126" s="13"/>
      <x:c r="M126" s="13"/>
    </x:row>
  </x:sheetData>
  <x:mergeCells>
    <x:mergeCell ref="A1:M2"/>
    <x:mergeCell ref="A3:M3"/>
  </x:mergeCells>
  <x:conditionalFormatting sqref="J7:J126">
    <x:cfRule type="containsText" dxfId="8" priority="1" operator="containsText" text="Reconciled"/>
    <x:cfRule type="containsText" dxfId="9" priority="2" operator="containsText" text="Investigate"/>
  </x:conditionalFormatting>
  <x:dataValidations count="1">
    <x:dataValidation type="list" sqref="A7:A126">
      <x:formula1>'Lists &amp; COA'!$E$6:$E$25</x:formula1>
    </x:dataValidation>
  </x:dataValidations>
  <x:pageMargins left="0.7" right="0.7" top="0.75" bottom="0.75" header="0.3" footer="0.3"/>
  <x:legacyDrawing xmlns:r="http://schemas.openxmlformats.org/officeDocument/2006/relationships" r:id="R30bcb9bb6cc843e1"/>
  <x:tableParts count="1">
    <x:tablePart xmlns:r="http://schemas.openxmlformats.org/officeDocument/2006/relationships" r:id="R15b9cc07961b435f"/>
  </x:tableParts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20" hidden="0" customWidth="1"/>
    <x:col min="4" max="4" width="38" hidden="0" customWidth="1"/>
    <x:col min="5" max="5" width="38" hidden="0" customWidth="1"/>
    <x:col min="6" max="6" width="26" hidden="0" customWidth="1"/>
    <x:col min="7" max="7" width="15" hidden="0" customWidth="1"/>
    <x:col min="8" max="8" width="15" hidden="0" customWidth="1"/>
    <x:col min="9" max="9" width="18" hidden="0" customWidth="1"/>
    <x:col min="10" max="10" width="32" hidden="0" customWidth="1"/>
  </x:cols>
  <x:sheetData>
    <x:row r="1" ht="24" customHeight="1">
      <x:c r="A1" s="4" t="str">
        <x:v>CLIENT QUESTIONS &amp; MISSING INFORMATION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</x:row>
    <x:row r="6">
      <x:c r="A6" s="59" t="str">
        <x:v>Date Raised</x:v>
      </x:c>
      <x:c r="B6" s="60" t="str">
        <x:v>Transaction ID / Bank Reference</x:v>
      </x:c>
      <x:c r="C6" s="60" t="str">
        <x:v>Area</x:v>
      </x:c>
      <x:c r="D6" s="60" t="str">
        <x:v>Question for Client</x:v>
      </x:c>
      <x:c r="E6" s="60" t="str">
        <x:v>Client Response</x:v>
      </x:c>
      <x:c r="F6" s="60" t="str">
        <x:v>Final Category / Decision</x:v>
      </x:c>
      <x:c r="G6" s="60" t="str">
        <x:v>Status</x:v>
      </x:c>
      <x:c r="H6" s="60" t="str">
        <x:v>Date Responded</x:v>
      </x:c>
      <x:c r="I6" s="60" t="str">
        <x:v>Follow-up Owner</x:v>
      </x:c>
      <x:c r="J6" s="61" t="str">
        <x:v>Notes</x:v>
      </x:c>
    </x:row>
    <x:row r="7">
      <x:c r="A7" s="14" t="n">
        <x:v>46050</x:v>
      </x:c>
      <x:c r="B7" s="13" t="str">
        <x:v>CARD-0127-OD</x:v>
      </x:c>
      <x:c r="C7" s="13" t="str">
        <x:v>Documentation</x:v>
      </x:c>
      <x:c r="D7" s="13" t="str">
        <x:v>Please provide the receipt and business purpose for the Office Depot charge.</x:v>
      </x:c>
      <x:c r="E7" s="13" t="str">
        <x:v>Receipt provided; packing labels and printer paper.</x:v>
      </x:c>
      <x:c r="F7" s="13" t="str">
        <x:v>Office Supplies</x:v>
      </x:c>
      <x:c r="G7" s="13" t="str">
        <x:v>Applied in QBO</x:v>
      </x:c>
      <x:c r="H7" s="14" t="n">
        <x:v>46052</x:v>
      </x:c>
      <x:c r="I7" s="13" t="str">
        <x:v>Lourivel Lorejo</x:v>
      </x:c>
      <x:c r="J7" s="13" t="str">
        <x:v>Closed after support was attached.</x:v>
      </x:c>
    </x:row>
    <x:row r="8">
      <x:c r="A8" s="14" t="n">
        <x:v>46071</x:v>
      </x:c>
      <x:c r="B8" s="13" t="str">
        <x:v>ADS-0217</x:v>
      </x:c>
      <x:c r="C8" s="13" t="str">
        <x:v>Expense coding</x:v>
      </x:c>
      <x:c r="D8" s="13" t="str">
        <x:v>Please confirm the Amazon Advertising charge belongs to the Sponsored Products campaign.</x:v>
      </x:c>
      <x:c r="E8" s="13" t="str">
        <x:v>Confirmed as business advertising.</x:v>
      </x:c>
      <x:c r="F8" s="13" t="str">
        <x:v>Advertising &amp; Marketing</x:v>
      </x:c>
      <x:c r="G8" s="13" t="str">
        <x:v>Applied in QBO</x:v>
      </x:c>
      <x:c r="H8" s="14" t="n">
        <x:v>46072</x:v>
      </x:c>
      <x:c r="I8" s="13" t="str">
        <x:v>Lourivel Lorejo</x:v>
      </x:c>
      <x:c r="J8" s="13" t="str">
        <x:v>Campaign statement linked.</x:v>
      </x:c>
    </x:row>
    <x:row r="9">
      <x:c r="A9" s="14" t="n">
        <x:v>46102</x:v>
      </x:c>
      <x:c r="B9" s="13" t="str">
        <x:v>AMZ-REF-0320</x:v>
      </x:c>
      <x:c r="C9" s="13" t="str">
        <x:v>Refund</x:v>
      </x:c>
      <x:c r="D9" s="13" t="str">
        <x:v>Please confirm the reason for the customer refund and whether the item returned to sellable inventory.</x:v>
      </x:c>
      <x:c r="E9" s="13" t="str">
        <x:v>Damaged item; no restock.</x:v>
      </x:c>
      <x:c r="F9" s="13" t="str">
        <x:v>Sales / Service Income (refund)</x:v>
      </x:c>
      <x:c r="G9" s="13" t="str">
        <x:v>Applied in QBO</x:v>
      </x:c>
      <x:c r="H9" s="14" t="n">
        <x:v>46103</x:v>
      </x:c>
      <x:c r="I9" s="13" t="str">
        <x:v>Lourivel Lorejo</x:v>
      </x:c>
      <x:c r="J9" s="13" t="str">
        <x:v>Refund and inventory note documented.</x:v>
      </x:c>
    </x:row>
    <x:row r="10">
      <x:c r="A10" s="14" t="n">
        <x:v>46112</x:v>
      </x:c>
      <x:c r="B10" s="13" t="str">
        <x:v>BOA-0331-FEE</x:v>
      </x:c>
      <x:c r="C10" s="13" t="str">
        <x:v>Bank reconciliation</x:v>
      </x:c>
      <x:c r="D10" s="13" t="str">
        <x:v>Please confirm the $15 bank fee is valid and has not already been recorded.</x:v>
      </x:c>
      <x:c r="E10" s="13" t="str">
        <x:v>Confirmed monthly bank fee; not previously booked.</x:v>
      </x:c>
      <x:c r="F10" s="13" t="str">
        <x:v>Bank &amp; Merchant Fees</x:v>
      </x:c>
      <x:c r="G10" s="13" t="str">
        <x:v>Applied in QBO</x:v>
      </x:c>
      <x:c r="H10" s="14" t="n">
        <x:v>46112</x:v>
      </x:c>
      <x:c r="I10" s="13" t="str">
        <x:v>Lourivel Lorejo</x:v>
      </x:c>
      <x:c r="J10" s="13" t="str">
        <x:v>Book-side adjustment recorded.</x:v>
      </x:c>
    </x:row>
    <x:row r="11">
      <x:c r="A11" s="14"/>
      <x:c r="B11" s="13"/>
      <x:c r="C11" s="13"/>
      <x:c r="D11" s="13"/>
      <x:c r="E11" s="13"/>
      <x:c r="F11" s="13"/>
      <x:c r="G11" s="13"/>
      <x:c r="H11" s="14"/>
      <x:c r="I11" s="13"/>
      <x:c r="J11" s="13"/>
    </x:row>
    <x:row r="12">
      <x:c r="A12" s="14"/>
      <x:c r="B12" s="13"/>
      <x:c r="C12" s="13"/>
      <x:c r="D12" s="13"/>
      <x:c r="E12" s="13"/>
      <x:c r="F12" s="13"/>
      <x:c r="G12" s="13"/>
      <x:c r="H12" s="14"/>
      <x:c r="I12" s="13"/>
      <x:c r="J12" s="13"/>
    </x:row>
    <x:row r="13">
      <x:c r="A13" s="14"/>
      <x:c r="B13" s="13"/>
      <x:c r="C13" s="13"/>
      <x:c r="D13" s="13"/>
      <x:c r="E13" s="13"/>
      <x:c r="F13" s="13"/>
      <x:c r="G13" s="13"/>
      <x:c r="H13" s="14"/>
      <x:c r="I13" s="13"/>
      <x:c r="J13" s="13"/>
    </x:row>
    <x:row r="14">
      <x:c r="A14" s="14"/>
      <x:c r="B14" s="13"/>
      <x:c r="C14" s="13"/>
      <x:c r="D14" s="13"/>
      <x:c r="E14" s="13"/>
      <x:c r="F14" s="13"/>
      <x:c r="G14" s="13"/>
      <x:c r="H14" s="14"/>
      <x:c r="I14" s="13"/>
      <x:c r="J14" s="13"/>
    </x:row>
    <x:row r="15">
      <x:c r="A15" s="14"/>
      <x:c r="B15" s="13"/>
      <x:c r="C15" s="13"/>
      <x:c r="D15" s="13"/>
      <x:c r="E15" s="13"/>
      <x:c r="F15" s="13"/>
      <x:c r="G15" s="13"/>
      <x:c r="H15" s="14"/>
      <x:c r="I15" s="13"/>
      <x:c r="J15" s="13"/>
    </x:row>
    <x:row r="16">
      <x:c r="A16" s="14"/>
      <x:c r="B16" s="13"/>
      <x:c r="C16" s="13"/>
      <x:c r="D16" s="13"/>
      <x:c r="E16" s="13"/>
      <x:c r="F16" s="13"/>
      <x:c r="G16" s="13"/>
      <x:c r="H16" s="14"/>
      <x:c r="I16" s="13"/>
      <x:c r="J16" s="13"/>
    </x:row>
    <x:row r="17">
      <x:c r="A17" s="14"/>
      <x:c r="B17" s="13"/>
      <x:c r="C17" s="13"/>
      <x:c r="D17" s="13"/>
      <x:c r="E17" s="13"/>
      <x:c r="F17" s="13"/>
      <x:c r="G17" s="13"/>
      <x:c r="H17" s="14"/>
      <x:c r="I17" s="13"/>
      <x:c r="J17" s="13"/>
    </x:row>
    <x:row r="18">
      <x:c r="A18" s="14"/>
      <x:c r="B18" s="13"/>
      <x:c r="C18" s="13"/>
      <x:c r="D18" s="13"/>
      <x:c r="E18" s="13"/>
      <x:c r="F18" s="13"/>
      <x:c r="G18" s="13"/>
      <x:c r="H18" s="14"/>
      <x:c r="I18" s="13"/>
      <x:c r="J18" s="13"/>
    </x:row>
    <x:row r="19">
      <x:c r="A19" s="14"/>
      <x:c r="B19" s="13"/>
      <x:c r="C19" s="13"/>
      <x:c r="D19" s="13"/>
      <x:c r="E19" s="13"/>
      <x:c r="F19" s="13"/>
      <x:c r="G19" s="13"/>
      <x:c r="H19" s="14"/>
      <x:c r="I19" s="13"/>
      <x:c r="J19" s="13"/>
    </x:row>
    <x:row r="20">
      <x:c r="A20" s="14"/>
      <x:c r="B20" s="13"/>
      <x:c r="C20" s="13"/>
      <x:c r="D20" s="13"/>
      <x:c r="E20" s="13"/>
      <x:c r="F20" s="13"/>
      <x:c r="G20" s="13"/>
      <x:c r="H20" s="14"/>
      <x:c r="I20" s="13"/>
      <x:c r="J20" s="13"/>
    </x:row>
    <x:row r="21">
      <x:c r="A21" s="14"/>
      <x:c r="B21" s="13"/>
      <x:c r="C21" s="13"/>
      <x:c r="D21" s="13"/>
      <x:c r="E21" s="13"/>
      <x:c r="F21" s="13"/>
      <x:c r="G21" s="13"/>
      <x:c r="H21" s="14"/>
      <x:c r="I21" s="13"/>
      <x:c r="J21" s="13"/>
    </x:row>
    <x:row r="22">
      <x:c r="A22" s="14"/>
      <x:c r="B22" s="13"/>
      <x:c r="C22" s="13"/>
      <x:c r="D22" s="13"/>
      <x:c r="E22" s="13"/>
      <x:c r="F22" s="13"/>
      <x:c r="G22" s="13"/>
      <x:c r="H22" s="14"/>
      <x:c r="I22" s="13"/>
      <x:c r="J22" s="13"/>
    </x:row>
    <x:row r="23">
      <x:c r="A23" s="14"/>
      <x:c r="B23" s="13"/>
      <x:c r="C23" s="13"/>
      <x:c r="D23" s="13"/>
      <x:c r="E23" s="13"/>
      <x:c r="F23" s="13"/>
      <x:c r="G23" s="13"/>
      <x:c r="H23" s="14"/>
      <x:c r="I23" s="13"/>
      <x:c r="J23" s="13"/>
    </x:row>
    <x:row r="24">
      <x:c r="A24" s="14"/>
      <x:c r="B24" s="13"/>
      <x:c r="C24" s="13"/>
      <x:c r="D24" s="13"/>
      <x:c r="E24" s="13"/>
      <x:c r="F24" s="13"/>
      <x:c r="G24" s="13"/>
      <x:c r="H24" s="14"/>
      <x:c r="I24" s="13"/>
      <x:c r="J24" s="13"/>
    </x:row>
    <x:row r="25">
      <x:c r="A25" s="14"/>
      <x:c r="B25" s="13"/>
      <x:c r="C25" s="13"/>
      <x:c r="D25" s="13"/>
      <x:c r="E25" s="13"/>
      <x:c r="F25" s="13"/>
      <x:c r="G25" s="13"/>
      <x:c r="H25" s="14"/>
      <x:c r="I25" s="13"/>
      <x:c r="J25" s="13"/>
    </x:row>
    <x:row r="26">
      <x:c r="A26" s="14"/>
      <x:c r="B26" s="13"/>
      <x:c r="C26" s="13"/>
      <x:c r="D26" s="13"/>
      <x:c r="E26" s="13"/>
      <x:c r="F26" s="13"/>
      <x:c r="G26" s="13"/>
      <x:c r="H26" s="14"/>
      <x:c r="I26" s="13"/>
      <x:c r="J26" s="13"/>
    </x:row>
    <x:row r="27">
      <x:c r="A27" s="14"/>
      <x:c r="B27" s="13"/>
      <x:c r="C27" s="13"/>
      <x:c r="D27" s="13"/>
      <x:c r="E27" s="13"/>
      <x:c r="F27" s="13"/>
      <x:c r="G27" s="13"/>
      <x:c r="H27" s="14"/>
      <x:c r="I27" s="13"/>
      <x:c r="J27" s="13"/>
    </x:row>
    <x:row r="28">
      <x:c r="A28" s="14"/>
      <x:c r="B28" s="13"/>
      <x:c r="C28" s="13"/>
      <x:c r="D28" s="13"/>
      <x:c r="E28" s="13"/>
      <x:c r="F28" s="13"/>
      <x:c r="G28" s="13"/>
      <x:c r="H28" s="14"/>
      <x:c r="I28" s="13"/>
      <x:c r="J28" s="13"/>
    </x:row>
    <x:row r="29">
      <x:c r="A29" s="14"/>
      <x:c r="B29" s="13"/>
      <x:c r="C29" s="13"/>
      <x:c r="D29" s="13"/>
      <x:c r="E29" s="13"/>
      <x:c r="F29" s="13"/>
      <x:c r="G29" s="13"/>
      <x:c r="H29" s="14"/>
      <x:c r="I29" s="13"/>
      <x:c r="J29" s="13"/>
    </x:row>
    <x:row r="30">
      <x:c r="A30" s="14"/>
      <x:c r="B30" s="13"/>
      <x:c r="C30" s="13"/>
      <x:c r="D30" s="13"/>
      <x:c r="E30" s="13"/>
      <x:c r="F30" s="13"/>
      <x:c r="G30" s="13"/>
      <x:c r="H30" s="14"/>
      <x:c r="I30" s="13"/>
      <x:c r="J30" s="13"/>
    </x:row>
    <x:row r="31">
      <x:c r="A31" s="14"/>
      <x:c r="B31" s="13"/>
      <x:c r="C31" s="13"/>
      <x:c r="D31" s="13"/>
      <x:c r="E31" s="13"/>
      <x:c r="F31" s="13"/>
      <x:c r="G31" s="13"/>
      <x:c r="H31" s="14"/>
      <x:c r="I31" s="13"/>
      <x:c r="J31" s="13"/>
    </x:row>
    <x:row r="32">
      <x:c r="A32" s="14"/>
      <x:c r="B32" s="13"/>
      <x:c r="C32" s="13"/>
      <x:c r="D32" s="13"/>
      <x:c r="E32" s="13"/>
      <x:c r="F32" s="13"/>
      <x:c r="G32" s="13"/>
      <x:c r="H32" s="14"/>
      <x:c r="I32" s="13"/>
      <x:c r="J32" s="13"/>
    </x:row>
    <x:row r="33">
      <x:c r="A33" s="14"/>
      <x:c r="B33" s="13"/>
      <x:c r="C33" s="13"/>
      <x:c r="D33" s="13"/>
      <x:c r="E33" s="13"/>
      <x:c r="F33" s="13"/>
      <x:c r="G33" s="13"/>
      <x:c r="H33" s="14"/>
      <x:c r="I33" s="13"/>
      <x:c r="J33" s="13"/>
    </x:row>
    <x:row r="34">
      <x:c r="A34" s="14"/>
      <x:c r="B34" s="13"/>
      <x:c r="C34" s="13"/>
      <x:c r="D34" s="13"/>
      <x:c r="E34" s="13"/>
      <x:c r="F34" s="13"/>
      <x:c r="G34" s="13"/>
      <x:c r="H34" s="14"/>
      <x:c r="I34" s="13"/>
      <x:c r="J34" s="13"/>
    </x:row>
    <x:row r="35">
      <x:c r="A35" s="14"/>
      <x:c r="B35" s="13"/>
      <x:c r="C35" s="13"/>
      <x:c r="D35" s="13"/>
      <x:c r="E35" s="13"/>
      <x:c r="F35" s="13"/>
      <x:c r="G35" s="13"/>
      <x:c r="H35" s="14"/>
      <x:c r="I35" s="13"/>
      <x:c r="J35" s="13"/>
    </x:row>
    <x:row r="36">
      <x:c r="A36" s="14"/>
      <x:c r="B36" s="13"/>
      <x:c r="C36" s="13"/>
      <x:c r="D36" s="13"/>
      <x:c r="E36" s="13"/>
      <x:c r="F36" s="13"/>
      <x:c r="G36" s="13"/>
      <x:c r="H36" s="14"/>
      <x:c r="I36" s="13"/>
      <x:c r="J36" s="13"/>
    </x:row>
    <x:row r="37">
      <x:c r="A37" s="14"/>
      <x:c r="B37" s="13"/>
      <x:c r="C37" s="13"/>
      <x:c r="D37" s="13"/>
      <x:c r="E37" s="13"/>
      <x:c r="F37" s="13"/>
      <x:c r="G37" s="13"/>
      <x:c r="H37" s="14"/>
      <x:c r="I37" s="13"/>
      <x:c r="J37" s="13"/>
    </x:row>
    <x:row r="38">
      <x:c r="A38" s="14"/>
      <x:c r="B38" s="13"/>
      <x:c r="C38" s="13"/>
      <x:c r="D38" s="13"/>
      <x:c r="E38" s="13"/>
      <x:c r="F38" s="13"/>
      <x:c r="G38" s="13"/>
      <x:c r="H38" s="14"/>
      <x:c r="I38" s="13"/>
      <x:c r="J38" s="13"/>
    </x:row>
    <x:row r="39">
      <x:c r="A39" s="14"/>
      <x:c r="B39" s="13"/>
      <x:c r="C39" s="13"/>
      <x:c r="D39" s="13"/>
      <x:c r="E39" s="13"/>
      <x:c r="F39" s="13"/>
      <x:c r="G39" s="13"/>
      <x:c r="H39" s="14"/>
      <x:c r="I39" s="13"/>
      <x:c r="J39" s="13"/>
    </x:row>
    <x:row r="40">
      <x:c r="A40" s="14"/>
      <x:c r="B40" s="13"/>
      <x:c r="C40" s="13"/>
      <x:c r="D40" s="13"/>
      <x:c r="E40" s="13"/>
      <x:c r="F40" s="13"/>
      <x:c r="G40" s="13"/>
      <x:c r="H40" s="14"/>
      <x:c r="I40" s="13"/>
      <x:c r="J40" s="13"/>
    </x:row>
    <x:row r="41">
      <x:c r="A41" s="14"/>
      <x:c r="B41" s="13"/>
      <x:c r="C41" s="13"/>
      <x:c r="D41" s="13"/>
      <x:c r="E41" s="13"/>
      <x:c r="F41" s="13"/>
      <x:c r="G41" s="13"/>
      <x:c r="H41" s="14"/>
      <x:c r="I41" s="13"/>
      <x:c r="J41" s="13"/>
    </x:row>
    <x:row r="42">
      <x:c r="A42" s="14"/>
      <x:c r="B42" s="13"/>
      <x:c r="C42" s="13"/>
      <x:c r="D42" s="13"/>
      <x:c r="E42" s="13"/>
      <x:c r="F42" s="13"/>
      <x:c r="G42" s="13"/>
      <x:c r="H42" s="14"/>
      <x:c r="I42" s="13"/>
      <x:c r="J42" s="13"/>
    </x:row>
    <x:row r="43">
      <x:c r="A43" s="14"/>
      <x:c r="B43" s="13"/>
      <x:c r="C43" s="13"/>
      <x:c r="D43" s="13"/>
      <x:c r="E43" s="13"/>
      <x:c r="F43" s="13"/>
      <x:c r="G43" s="13"/>
      <x:c r="H43" s="14"/>
      <x:c r="I43" s="13"/>
      <x:c r="J43" s="13"/>
    </x:row>
    <x:row r="44">
      <x:c r="A44" s="14"/>
      <x:c r="B44" s="13"/>
      <x:c r="C44" s="13"/>
      <x:c r="D44" s="13"/>
      <x:c r="E44" s="13"/>
      <x:c r="F44" s="13"/>
      <x:c r="G44" s="13"/>
      <x:c r="H44" s="14"/>
      <x:c r="I44" s="13"/>
      <x:c r="J44" s="13"/>
    </x:row>
    <x:row r="45">
      <x:c r="A45" s="14"/>
      <x:c r="B45" s="13"/>
      <x:c r="C45" s="13"/>
      <x:c r="D45" s="13"/>
      <x:c r="E45" s="13"/>
      <x:c r="F45" s="13"/>
      <x:c r="G45" s="13"/>
      <x:c r="H45" s="14"/>
      <x:c r="I45" s="13"/>
      <x:c r="J45" s="13"/>
    </x:row>
    <x:row r="46">
      <x:c r="A46" s="14"/>
      <x:c r="B46" s="13"/>
      <x:c r="C46" s="13"/>
      <x:c r="D46" s="13"/>
      <x:c r="E46" s="13"/>
      <x:c r="F46" s="13"/>
      <x:c r="G46" s="13"/>
      <x:c r="H46" s="14"/>
      <x:c r="I46" s="13"/>
      <x:c r="J46" s="13"/>
    </x:row>
    <x:row r="47">
      <x:c r="A47" s="14"/>
      <x:c r="B47" s="13"/>
      <x:c r="C47" s="13"/>
      <x:c r="D47" s="13"/>
      <x:c r="E47" s="13"/>
      <x:c r="F47" s="13"/>
      <x:c r="G47" s="13"/>
      <x:c r="H47" s="14"/>
      <x:c r="I47" s="13"/>
      <x:c r="J47" s="13"/>
    </x:row>
    <x:row r="48">
      <x:c r="A48" s="14"/>
      <x:c r="B48" s="13"/>
      <x:c r="C48" s="13"/>
      <x:c r="D48" s="13"/>
      <x:c r="E48" s="13"/>
      <x:c r="F48" s="13"/>
      <x:c r="G48" s="13"/>
      <x:c r="H48" s="14"/>
      <x:c r="I48" s="13"/>
      <x:c r="J48" s="13"/>
    </x:row>
    <x:row r="49">
      <x:c r="A49" s="14"/>
      <x:c r="B49" s="13"/>
      <x:c r="C49" s="13"/>
      <x:c r="D49" s="13"/>
      <x:c r="E49" s="13"/>
      <x:c r="F49" s="13"/>
      <x:c r="G49" s="13"/>
      <x:c r="H49" s="14"/>
      <x:c r="I49" s="13"/>
      <x:c r="J49" s="13"/>
    </x:row>
    <x:row r="50">
      <x:c r="A50" s="14"/>
      <x:c r="B50" s="13"/>
      <x:c r="C50" s="13"/>
      <x:c r="D50" s="13"/>
      <x:c r="E50" s="13"/>
      <x:c r="F50" s="13"/>
      <x:c r="G50" s="13"/>
      <x:c r="H50" s="14"/>
      <x:c r="I50" s="13"/>
      <x:c r="J50" s="13"/>
    </x:row>
    <x:row r="51">
      <x:c r="A51" s="14"/>
      <x:c r="B51" s="13"/>
      <x:c r="C51" s="13"/>
      <x:c r="D51" s="13"/>
      <x:c r="E51" s="13"/>
      <x:c r="F51" s="13"/>
      <x:c r="G51" s="13"/>
      <x:c r="H51" s="14"/>
      <x:c r="I51" s="13"/>
      <x:c r="J51" s="13"/>
    </x:row>
    <x:row r="52">
      <x:c r="A52" s="14"/>
      <x:c r="B52" s="13"/>
      <x:c r="C52" s="13"/>
      <x:c r="D52" s="13"/>
      <x:c r="E52" s="13"/>
      <x:c r="F52" s="13"/>
      <x:c r="G52" s="13"/>
      <x:c r="H52" s="14"/>
      <x:c r="I52" s="13"/>
      <x:c r="J52" s="13"/>
    </x:row>
    <x:row r="53">
      <x:c r="A53" s="14"/>
      <x:c r="B53" s="13"/>
      <x:c r="C53" s="13"/>
      <x:c r="D53" s="13"/>
      <x:c r="E53" s="13"/>
      <x:c r="F53" s="13"/>
      <x:c r="G53" s="13"/>
      <x:c r="H53" s="14"/>
      <x:c r="I53" s="13"/>
      <x:c r="J53" s="13"/>
    </x:row>
    <x:row r="54">
      <x:c r="A54" s="14"/>
      <x:c r="B54" s="13"/>
      <x:c r="C54" s="13"/>
      <x:c r="D54" s="13"/>
      <x:c r="E54" s="13"/>
      <x:c r="F54" s="13"/>
      <x:c r="G54" s="13"/>
      <x:c r="H54" s="14"/>
      <x:c r="I54" s="13"/>
      <x:c r="J54" s="13"/>
    </x:row>
    <x:row r="55">
      <x:c r="A55" s="14"/>
      <x:c r="B55" s="13"/>
      <x:c r="C55" s="13"/>
      <x:c r="D55" s="13"/>
      <x:c r="E55" s="13"/>
      <x:c r="F55" s="13"/>
      <x:c r="G55" s="13"/>
      <x:c r="H55" s="14"/>
      <x:c r="I55" s="13"/>
      <x:c r="J55" s="13"/>
    </x:row>
    <x:row r="56">
      <x:c r="A56" s="14"/>
      <x:c r="B56" s="13"/>
      <x:c r="C56" s="13"/>
      <x:c r="D56" s="13"/>
      <x:c r="E56" s="13"/>
      <x:c r="F56" s="13"/>
      <x:c r="G56" s="13"/>
      <x:c r="H56" s="14"/>
      <x:c r="I56" s="13"/>
      <x:c r="J56" s="13"/>
    </x:row>
    <x:row r="57">
      <x:c r="A57" s="14"/>
      <x:c r="B57" s="13"/>
      <x:c r="C57" s="13"/>
      <x:c r="D57" s="13"/>
      <x:c r="E57" s="13"/>
      <x:c r="F57" s="13"/>
      <x:c r="G57" s="13"/>
      <x:c r="H57" s="14"/>
      <x:c r="I57" s="13"/>
      <x:c r="J57" s="13"/>
    </x:row>
    <x:row r="58">
      <x:c r="A58" s="14"/>
      <x:c r="B58" s="13"/>
      <x:c r="C58" s="13"/>
      <x:c r="D58" s="13"/>
      <x:c r="E58" s="13"/>
      <x:c r="F58" s="13"/>
      <x:c r="G58" s="13"/>
      <x:c r="H58" s="14"/>
      <x:c r="I58" s="13"/>
      <x:c r="J58" s="13"/>
    </x:row>
    <x:row r="59">
      <x:c r="A59" s="14"/>
      <x:c r="B59" s="13"/>
      <x:c r="C59" s="13"/>
      <x:c r="D59" s="13"/>
      <x:c r="E59" s="13"/>
      <x:c r="F59" s="13"/>
      <x:c r="G59" s="13"/>
      <x:c r="H59" s="14"/>
      <x:c r="I59" s="13"/>
      <x:c r="J59" s="13"/>
    </x:row>
    <x:row r="60">
      <x:c r="A60" s="14"/>
      <x:c r="B60" s="13"/>
      <x:c r="C60" s="13"/>
      <x:c r="D60" s="13"/>
      <x:c r="E60" s="13"/>
      <x:c r="F60" s="13"/>
      <x:c r="G60" s="13"/>
      <x:c r="H60" s="14"/>
      <x:c r="I60" s="13"/>
      <x:c r="J60" s="13"/>
    </x:row>
    <x:row r="61">
      <x:c r="A61" s="14"/>
      <x:c r="B61" s="13"/>
      <x:c r="C61" s="13"/>
      <x:c r="D61" s="13"/>
      <x:c r="E61" s="13"/>
      <x:c r="F61" s="13"/>
      <x:c r="G61" s="13"/>
      <x:c r="H61" s="14"/>
      <x:c r="I61" s="13"/>
      <x:c r="J61" s="13"/>
    </x:row>
    <x:row r="62">
      <x:c r="A62" s="14"/>
      <x:c r="B62" s="13"/>
      <x:c r="C62" s="13"/>
      <x:c r="D62" s="13"/>
      <x:c r="E62" s="13"/>
      <x:c r="F62" s="13"/>
      <x:c r="G62" s="13"/>
      <x:c r="H62" s="14"/>
      <x:c r="I62" s="13"/>
      <x:c r="J62" s="13"/>
    </x:row>
    <x:row r="63">
      <x:c r="A63" s="14"/>
      <x:c r="B63" s="13"/>
      <x:c r="C63" s="13"/>
      <x:c r="D63" s="13"/>
      <x:c r="E63" s="13"/>
      <x:c r="F63" s="13"/>
      <x:c r="G63" s="13"/>
      <x:c r="H63" s="14"/>
      <x:c r="I63" s="13"/>
      <x:c r="J63" s="13"/>
    </x:row>
    <x:row r="64">
      <x:c r="A64" s="14"/>
      <x:c r="B64" s="13"/>
      <x:c r="C64" s="13"/>
      <x:c r="D64" s="13"/>
      <x:c r="E64" s="13"/>
      <x:c r="F64" s="13"/>
      <x:c r="G64" s="13"/>
      <x:c r="H64" s="14"/>
      <x:c r="I64" s="13"/>
      <x:c r="J64" s="13"/>
    </x:row>
    <x:row r="65">
      <x:c r="A65" s="14"/>
      <x:c r="B65" s="13"/>
      <x:c r="C65" s="13"/>
      <x:c r="D65" s="13"/>
      <x:c r="E65" s="13"/>
      <x:c r="F65" s="13"/>
      <x:c r="G65" s="13"/>
      <x:c r="H65" s="14"/>
      <x:c r="I65" s="13"/>
      <x:c r="J65" s="13"/>
    </x:row>
    <x:row r="66">
      <x:c r="A66" s="14"/>
      <x:c r="B66" s="13"/>
      <x:c r="C66" s="13"/>
      <x:c r="D66" s="13"/>
      <x:c r="E66" s="13"/>
      <x:c r="F66" s="13"/>
      <x:c r="G66" s="13"/>
      <x:c r="H66" s="14"/>
      <x:c r="I66" s="13"/>
      <x:c r="J66" s="13"/>
    </x:row>
    <x:row r="67">
      <x:c r="A67" s="14"/>
      <x:c r="B67" s="13"/>
      <x:c r="C67" s="13"/>
      <x:c r="D67" s="13"/>
      <x:c r="E67" s="13"/>
      <x:c r="F67" s="13"/>
      <x:c r="G67" s="13"/>
      <x:c r="H67" s="14"/>
      <x:c r="I67" s="13"/>
      <x:c r="J67" s="13"/>
    </x:row>
    <x:row r="68">
      <x:c r="A68" s="14"/>
      <x:c r="B68" s="13"/>
      <x:c r="C68" s="13"/>
      <x:c r="D68" s="13"/>
      <x:c r="E68" s="13"/>
      <x:c r="F68" s="13"/>
      <x:c r="G68" s="13"/>
      <x:c r="H68" s="14"/>
      <x:c r="I68" s="13"/>
      <x:c r="J68" s="13"/>
    </x:row>
    <x:row r="69">
      <x:c r="A69" s="14"/>
      <x:c r="B69" s="13"/>
      <x:c r="C69" s="13"/>
      <x:c r="D69" s="13"/>
      <x:c r="E69" s="13"/>
      <x:c r="F69" s="13"/>
      <x:c r="G69" s="13"/>
      <x:c r="H69" s="14"/>
      <x:c r="I69" s="13"/>
      <x:c r="J69" s="13"/>
    </x:row>
    <x:row r="70">
      <x:c r="A70" s="14"/>
      <x:c r="B70" s="13"/>
      <x:c r="C70" s="13"/>
      <x:c r="D70" s="13"/>
      <x:c r="E70" s="13"/>
      <x:c r="F70" s="13"/>
      <x:c r="G70" s="13"/>
      <x:c r="H70" s="14"/>
      <x:c r="I70" s="13"/>
      <x:c r="J70" s="13"/>
    </x:row>
    <x:row r="71">
      <x:c r="A71" s="14"/>
      <x:c r="B71" s="13"/>
      <x:c r="C71" s="13"/>
      <x:c r="D71" s="13"/>
      <x:c r="E71" s="13"/>
      <x:c r="F71" s="13"/>
      <x:c r="G71" s="13"/>
      <x:c r="H71" s="14"/>
      <x:c r="I71" s="13"/>
      <x:c r="J71" s="13"/>
    </x:row>
    <x:row r="72">
      <x:c r="A72" s="14"/>
      <x:c r="B72" s="13"/>
      <x:c r="C72" s="13"/>
      <x:c r="D72" s="13"/>
      <x:c r="E72" s="13"/>
      <x:c r="F72" s="13"/>
      <x:c r="G72" s="13"/>
      <x:c r="H72" s="14"/>
      <x:c r="I72" s="13"/>
      <x:c r="J72" s="13"/>
    </x:row>
    <x:row r="73">
      <x:c r="A73" s="14"/>
      <x:c r="B73" s="13"/>
      <x:c r="C73" s="13"/>
      <x:c r="D73" s="13"/>
      <x:c r="E73" s="13"/>
      <x:c r="F73" s="13"/>
      <x:c r="G73" s="13"/>
      <x:c r="H73" s="14"/>
      <x:c r="I73" s="13"/>
      <x:c r="J73" s="13"/>
    </x:row>
    <x:row r="74">
      <x:c r="A74" s="14"/>
      <x:c r="B74" s="13"/>
      <x:c r="C74" s="13"/>
      <x:c r="D74" s="13"/>
      <x:c r="E74" s="13"/>
      <x:c r="F74" s="13"/>
      <x:c r="G74" s="13"/>
      <x:c r="H74" s="14"/>
      <x:c r="I74" s="13"/>
      <x:c r="J74" s="13"/>
    </x:row>
    <x:row r="75">
      <x:c r="A75" s="14"/>
      <x:c r="B75" s="13"/>
      <x:c r="C75" s="13"/>
      <x:c r="D75" s="13"/>
      <x:c r="E75" s="13"/>
      <x:c r="F75" s="13"/>
      <x:c r="G75" s="13"/>
      <x:c r="H75" s="14"/>
      <x:c r="I75" s="13"/>
      <x:c r="J75" s="13"/>
    </x:row>
    <x:row r="76">
      <x:c r="A76" s="14"/>
      <x:c r="B76" s="13"/>
      <x:c r="C76" s="13"/>
      <x:c r="D76" s="13"/>
      <x:c r="E76" s="13"/>
      <x:c r="F76" s="13"/>
      <x:c r="G76" s="13"/>
      <x:c r="H76" s="14"/>
      <x:c r="I76" s="13"/>
      <x:c r="J76" s="13"/>
    </x:row>
    <x:row r="77">
      <x:c r="A77" s="14"/>
      <x:c r="B77" s="13"/>
      <x:c r="C77" s="13"/>
      <x:c r="D77" s="13"/>
      <x:c r="E77" s="13"/>
      <x:c r="F77" s="13"/>
      <x:c r="G77" s="13"/>
      <x:c r="H77" s="14"/>
      <x:c r="I77" s="13"/>
      <x:c r="J77" s="13"/>
    </x:row>
    <x:row r="78">
      <x:c r="A78" s="14"/>
      <x:c r="B78" s="13"/>
      <x:c r="C78" s="13"/>
      <x:c r="D78" s="13"/>
      <x:c r="E78" s="13"/>
      <x:c r="F78" s="13"/>
      <x:c r="G78" s="13"/>
      <x:c r="H78" s="14"/>
      <x:c r="I78" s="13"/>
      <x:c r="J78" s="13"/>
    </x:row>
    <x:row r="79">
      <x:c r="A79" s="14"/>
      <x:c r="B79" s="13"/>
      <x:c r="C79" s="13"/>
      <x:c r="D79" s="13"/>
      <x:c r="E79" s="13"/>
      <x:c r="F79" s="13"/>
      <x:c r="G79" s="13"/>
      <x:c r="H79" s="14"/>
      <x:c r="I79" s="13"/>
      <x:c r="J79" s="13"/>
    </x:row>
    <x:row r="80">
      <x:c r="A80" s="14"/>
      <x:c r="B80" s="13"/>
      <x:c r="C80" s="13"/>
      <x:c r="D80" s="13"/>
      <x:c r="E80" s="13"/>
      <x:c r="F80" s="13"/>
      <x:c r="G80" s="13"/>
      <x:c r="H80" s="14"/>
      <x:c r="I80" s="13"/>
      <x:c r="J80" s="13"/>
    </x:row>
    <x:row r="81">
      <x:c r="A81" s="14"/>
      <x:c r="B81" s="13"/>
      <x:c r="C81" s="13"/>
      <x:c r="D81" s="13"/>
      <x:c r="E81" s="13"/>
      <x:c r="F81" s="13"/>
      <x:c r="G81" s="13"/>
      <x:c r="H81" s="14"/>
      <x:c r="I81" s="13"/>
      <x:c r="J81" s="13"/>
    </x:row>
    <x:row r="82">
      <x:c r="A82" s="14"/>
      <x:c r="B82" s="13"/>
      <x:c r="C82" s="13"/>
      <x:c r="D82" s="13"/>
      <x:c r="E82" s="13"/>
      <x:c r="F82" s="13"/>
      <x:c r="G82" s="13"/>
      <x:c r="H82" s="14"/>
      <x:c r="I82" s="13"/>
      <x:c r="J82" s="13"/>
    </x:row>
    <x:row r="83">
      <x:c r="A83" s="14"/>
      <x:c r="B83" s="13"/>
      <x:c r="C83" s="13"/>
      <x:c r="D83" s="13"/>
      <x:c r="E83" s="13"/>
      <x:c r="F83" s="13"/>
      <x:c r="G83" s="13"/>
      <x:c r="H83" s="14"/>
      <x:c r="I83" s="13"/>
      <x:c r="J83" s="13"/>
    </x:row>
    <x:row r="84">
      <x:c r="A84" s="14"/>
      <x:c r="B84" s="13"/>
      <x:c r="C84" s="13"/>
      <x:c r="D84" s="13"/>
      <x:c r="E84" s="13"/>
      <x:c r="F84" s="13"/>
      <x:c r="G84" s="13"/>
      <x:c r="H84" s="14"/>
      <x:c r="I84" s="13"/>
      <x:c r="J84" s="13"/>
    </x:row>
    <x:row r="85">
      <x:c r="A85" s="14"/>
      <x:c r="B85" s="13"/>
      <x:c r="C85" s="13"/>
      <x:c r="D85" s="13"/>
      <x:c r="E85" s="13"/>
      <x:c r="F85" s="13"/>
      <x:c r="G85" s="13"/>
      <x:c r="H85" s="14"/>
      <x:c r="I85" s="13"/>
      <x:c r="J85" s="13"/>
    </x:row>
    <x:row r="86">
      <x:c r="A86" s="14"/>
      <x:c r="B86" s="13"/>
      <x:c r="C86" s="13"/>
      <x:c r="D86" s="13"/>
      <x:c r="E86" s="13"/>
      <x:c r="F86" s="13"/>
      <x:c r="G86" s="13"/>
      <x:c r="H86" s="14"/>
      <x:c r="I86" s="13"/>
      <x:c r="J86" s="13"/>
    </x:row>
    <x:row r="87">
      <x:c r="A87" s="14"/>
      <x:c r="B87" s="13"/>
      <x:c r="C87" s="13"/>
      <x:c r="D87" s="13"/>
      <x:c r="E87" s="13"/>
      <x:c r="F87" s="13"/>
      <x:c r="G87" s="13"/>
      <x:c r="H87" s="14"/>
      <x:c r="I87" s="13"/>
      <x:c r="J87" s="13"/>
    </x:row>
    <x:row r="88">
      <x:c r="A88" s="14"/>
      <x:c r="B88" s="13"/>
      <x:c r="C88" s="13"/>
      <x:c r="D88" s="13"/>
      <x:c r="E88" s="13"/>
      <x:c r="F88" s="13"/>
      <x:c r="G88" s="13"/>
      <x:c r="H88" s="14"/>
      <x:c r="I88" s="13"/>
      <x:c r="J88" s="13"/>
    </x:row>
    <x:row r="89">
      <x:c r="A89" s="14"/>
      <x:c r="B89" s="13"/>
      <x:c r="C89" s="13"/>
      <x:c r="D89" s="13"/>
      <x:c r="E89" s="13"/>
      <x:c r="F89" s="13"/>
      <x:c r="G89" s="13"/>
      <x:c r="H89" s="14"/>
      <x:c r="I89" s="13"/>
      <x:c r="J89" s="13"/>
    </x:row>
    <x:row r="90">
      <x:c r="A90" s="14"/>
      <x:c r="B90" s="13"/>
      <x:c r="C90" s="13"/>
      <x:c r="D90" s="13"/>
      <x:c r="E90" s="13"/>
      <x:c r="F90" s="13"/>
      <x:c r="G90" s="13"/>
      <x:c r="H90" s="14"/>
      <x:c r="I90" s="13"/>
      <x:c r="J90" s="13"/>
    </x:row>
    <x:row r="91">
      <x:c r="A91" s="14"/>
      <x:c r="B91" s="13"/>
      <x:c r="C91" s="13"/>
      <x:c r="D91" s="13"/>
      <x:c r="E91" s="13"/>
      <x:c r="F91" s="13"/>
      <x:c r="G91" s="13"/>
      <x:c r="H91" s="14"/>
      <x:c r="I91" s="13"/>
      <x:c r="J91" s="13"/>
    </x:row>
    <x:row r="92">
      <x:c r="A92" s="14"/>
      <x:c r="B92" s="13"/>
      <x:c r="C92" s="13"/>
      <x:c r="D92" s="13"/>
      <x:c r="E92" s="13"/>
      <x:c r="F92" s="13"/>
      <x:c r="G92" s="13"/>
      <x:c r="H92" s="14"/>
      <x:c r="I92" s="13"/>
      <x:c r="J92" s="13"/>
    </x:row>
    <x:row r="93">
      <x:c r="A93" s="14"/>
      <x:c r="B93" s="13"/>
      <x:c r="C93" s="13"/>
      <x:c r="D93" s="13"/>
      <x:c r="E93" s="13"/>
      <x:c r="F93" s="13"/>
      <x:c r="G93" s="13"/>
      <x:c r="H93" s="14"/>
      <x:c r="I93" s="13"/>
      <x:c r="J93" s="13"/>
    </x:row>
    <x:row r="94">
      <x:c r="A94" s="14"/>
      <x:c r="B94" s="13"/>
      <x:c r="C94" s="13"/>
      <x:c r="D94" s="13"/>
      <x:c r="E94" s="13"/>
      <x:c r="F94" s="13"/>
      <x:c r="G94" s="13"/>
      <x:c r="H94" s="14"/>
      <x:c r="I94" s="13"/>
      <x:c r="J94" s="13"/>
    </x:row>
    <x:row r="95">
      <x:c r="A95" s="14"/>
      <x:c r="B95" s="13"/>
      <x:c r="C95" s="13"/>
      <x:c r="D95" s="13"/>
      <x:c r="E95" s="13"/>
      <x:c r="F95" s="13"/>
      <x:c r="G95" s="13"/>
      <x:c r="H95" s="14"/>
      <x:c r="I95" s="13"/>
      <x:c r="J95" s="13"/>
    </x:row>
    <x:row r="96">
      <x:c r="A96" s="14"/>
      <x:c r="B96" s="13"/>
      <x:c r="C96" s="13"/>
      <x:c r="D96" s="13"/>
      <x:c r="E96" s="13"/>
      <x:c r="F96" s="13"/>
      <x:c r="G96" s="13"/>
      <x:c r="H96" s="14"/>
      <x:c r="I96" s="13"/>
      <x:c r="J96" s="13"/>
    </x:row>
    <x:row r="97">
      <x:c r="A97" s="14"/>
      <x:c r="B97" s="13"/>
      <x:c r="C97" s="13"/>
      <x:c r="D97" s="13"/>
      <x:c r="E97" s="13"/>
      <x:c r="F97" s="13"/>
      <x:c r="G97" s="13"/>
      <x:c r="H97" s="14"/>
      <x:c r="I97" s="13"/>
      <x:c r="J97" s="13"/>
    </x:row>
    <x:row r="98">
      <x:c r="A98" s="14"/>
      <x:c r="B98" s="13"/>
      <x:c r="C98" s="13"/>
      <x:c r="D98" s="13"/>
      <x:c r="E98" s="13"/>
      <x:c r="F98" s="13"/>
      <x:c r="G98" s="13"/>
      <x:c r="H98" s="14"/>
      <x:c r="I98" s="13"/>
      <x:c r="J98" s="13"/>
    </x:row>
    <x:row r="99">
      <x:c r="A99" s="14"/>
      <x:c r="B99" s="13"/>
      <x:c r="C99" s="13"/>
      <x:c r="D99" s="13"/>
      <x:c r="E99" s="13"/>
      <x:c r="F99" s="13"/>
      <x:c r="G99" s="13"/>
      <x:c r="H99" s="14"/>
      <x:c r="I99" s="13"/>
      <x:c r="J99" s="13"/>
    </x:row>
    <x:row r="100">
      <x:c r="A100" s="14"/>
      <x:c r="B100" s="13"/>
      <x:c r="C100" s="13"/>
      <x:c r="D100" s="13"/>
      <x:c r="E100" s="13"/>
      <x:c r="F100" s="13"/>
      <x:c r="G100" s="13"/>
      <x:c r="H100" s="14"/>
      <x:c r="I100" s="13"/>
      <x:c r="J100" s="13"/>
    </x:row>
    <x:row r="101">
      <x:c r="A101" s="14"/>
      <x:c r="B101" s="13"/>
      <x:c r="C101" s="13"/>
      <x:c r="D101" s="13"/>
      <x:c r="E101" s="13"/>
      <x:c r="F101" s="13"/>
      <x:c r="G101" s="13"/>
      <x:c r="H101" s="14"/>
      <x:c r="I101" s="13"/>
      <x:c r="J101" s="13"/>
    </x:row>
    <x:row r="102">
      <x:c r="A102" s="14"/>
      <x:c r="B102" s="13"/>
      <x:c r="C102" s="13"/>
      <x:c r="D102" s="13"/>
      <x:c r="E102" s="13"/>
      <x:c r="F102" s="13"/>
      <x:c r="G102" s="13"/>
      <x:c r="H102" s="14"/>
      <x:c r="I102" s="13"/>
      <x:c r="J102" s="13"/>
    </x:row>
    <x:row r="103">
      <x:c r="A103" s="14"/>
      <x:c r="B103" s="13"/>
      <x:c r="C103" s="13"/>
      <x:c r="D103" s="13"/>
      <x:c r="E103" s="13"/>
      <x:c r="F103" s="13"/>
      <x:c r="G103" s="13"/>
      <x:c r="H103" s="14"/>
      <x:c r="I103" s="13"/>
      <x:c r="J103" s="13"/>
    </x:row>
    <x:row r="104">
      <x:c r="A104" s="14"/>
      <x:c r="B104" s="13"/>
      <x:c r="C104" s="13"/>
      <x:c r="D104" s="13"/>
      <x:c r="E104" s="13"/>
      <x:c r="F104" s="13"/>
      <x:c r="G104" s="13"/>
      <x:c r="H104" s="14"/>
      <x:c r="I104" s="13"/>
      <x:c r="J104" s="13"/>
    </x:row>
    <x:row r="105">
      <x:c r="A105" s="14"/>
      <x:c r="B105" s="13"/>
      <x:c r="C105" s="13"/>
      <x:c r="D105" s="13"/>
      <x:c r="E105" s="13"/>
      <x:c r="F105" s="13"/>
      <x:c r="G105" s="13"/>
      <x:c r="H105" s="14"/>
      <x:c r="I105" s="13"/>
      <x:c r="J105" s="13"/>
    </x:row>
    <x:row r="106">
      <x:c r="A106" s="14"/>
      <x:c r="B106" s="13"/>
      <x:c r="C106" s="13"/>
      <x:c r="D106" s="13"/>
      <x:c r="E106" s="13"/>
      <x:c r="F106" s="13"/>
      <x:c r="G106" s="13"/>
      <x:c r="H106" s="14"/>
      <x:c r="I106" s="13"/>
      <x:c r="J106" s="13"/>
    </x:row>
    <x:row r="107">
      <x:c r="A107" s="14"/>
      <x:c r="B107" s="13"/>
      <x:c r="C107" s="13"/>
      <x:c r="D107" s="13"/>
      <x:c r="E107" s="13"/>
      <x:c r="F107" s="13"/>
      <x:c r="G107" s="13"/>
      <x:c r="H107" s="14"/>
      <x:c r="I107" s="13"/>
      <x:c r="J107" s="13"/>
    </x:row>
    <x:row r="108">
      <x:c r="A108" s="14"/>
      <x:c r="B108" s="13"/>
      <x:c r="C108" s="13"/>
      <x:c r="D108" s="13"/>
      <x:c r="E108" s="13"/>
      <x:c r="F108" s="13"/>
      <x:c r="G108" s="13"/>
      <x:c r="H108" s="14"/>
      <x:c r="I108" s="13"/>
      <x:c r="J108" s="13"/>
    </x:row>
    <x:row r="109">
      <x:c r="A109" s="14"/>
      <x:c r="B109" s="13"/>
      <x:c r="C109" s="13"/>
      <x:c r="D109" s="13"/>
      <x:c r="E109" s="13"/>
      <x:c r="F109" s="13"/>
      <x:c r="G109" s="13"/>
      <x:c r="H109" s="14"/>
      <x:c r="I109" s="13"/>
      <x:c r="J109" s="13"/>
    </x:row>
    <x:row r="110">
      <x:c r="A110" s="14"/>
      <x:c r="B110" s="13"/>
      <x:c r="C110" s="13"/>
      <x:c r="D110" s="13"/>
      <x:c r="E110" s="13"/>
      <x:c r="F110" s="13"/>
      <x:c r="G110" s="13"/>
      <x:c r="H110" s="14"/>
      <x:c r="I110" s="13"/>
      <x:c r="J110" s="13"/>
    </x:row>
    <x:row r="111">
      <x:c r="A111" s="14"/>
      <x:c r="B111" s="13"/>
      <x:c r="C111" s="13"/>
      <x:c r="D111" s="13"/>
      <x:c r="E111" s="13"/>
      <x:c r="F111" s="13"/>
      <x:c r="G111" s="13"/>
      <x:c r="H111" s="14"/>
      <x:c r="I111" s="13"/>
      <x:c r="J111" s="13"/>
    </x:row>
    <x:row r="112">
      <x:c r="A112" s="14"/>
      <x:c r="B112" s="13"/>
      <x:c r="C112" s="13"/>
      <x:c r="D112" s="13"/>
      <x:c r="E112" s="13"/>
      <x:c r="F112" s="13"/>
      <x:c r="G112" s="13"/>
      <x:c r="H112" s="14"/>
      <x:c r="I112" s="13"/>
      <x:c r="J112" s="13"/>
    </x:row>
    <x:row r="113">
      <x:c r="A113" s="14"/>
      <x:c r="B113" s="13"/>
      <x:c r="C113" s="13"/>
      <x:c r="D113" s="13"/>
      <x:c r="E113" s="13"/>
      <x:c r="F113" s="13"/>
      <x:c r="G113" s="13"/>
      <x:c r="H113" s="14"/>
      <x:c r="I113" s="13"/>
      <x:c r="J113" s="13"/>
    </x:row>
    <x:row r="114">
      <x:c r="A114" s="14"/>
      <x:c r="B114" s="13"/>
      <x:c r="C114" s="13"/>
      <x:c r="D114" s="13"/>
      <x:c r="E114" s="13"/>
      <x:c r="F114" s="13"/>
      <x:c r="G114" s="13"/>
      <x:c r="H114" s="14"/>
      <x:c r="I114" s="13"/>
      <x:c r="J114" s="13"/>
    </x:row>
    <x:row r="115">
      <x:c r="A115" s="14"/>
      <x:c r="B115" s="13"/>
      <x:c r="C115" s="13"/>
      <x:c r="D115" s="13"/>
      <x:c r="E115" s="13"/>
      <x:c r="F115" s="13"/>
      <x:c r="G115" s="13"/>
      <x:c r="H115" s="14"/>
      <x:c r="I115" s="13"/>
      <x:c r="J115" s="13"/>
    </x:row>
    <x:row r="116">
      <x:c r="A116" s="14"/>
      <x:c r="B116" s="13"/>
      <x:c r="C116" s="13"/>
      <x:c r="D116" s="13"/>
      <x:c r="E116" s="13"/>
      <x:c r="F116" s="13"/>
      <x:c r="G116" s="13"/>
      <x:c r="H116" s="14"/>
      <x:c r="I116" s="13"/>
      <x:c r="J116" s="13"/>
    </x:row>
    <x:row r="117">
      <x:c r="A117" s="14"/>
      <x:c r="B117" s="13"/>
      <x:c r="C117" s="13"/>
      <x:c r="D117" s="13"/>
      <x:c r="E117" s="13"/>
      <x:c r="F117" s="13"/>
      <x:c r="G117" s="13"/>
      <x:c r="H117" s="14"/>
      <x:c r="I117" s="13"/>
      <x:c r="J117" s="13"/>
    </x:row>
    <x:row r="118">
      <x:c r="A118" s="14"/>
      <x:c r="B118" s="13"/>
      <x:c r="C118" s="13"/>
      <x:c r="D118" s="13"/>
      <x:c r="E118" s="13"/>
      <x:c r="F118" s="13"/>
      <x:c r="G118" s="13"/>
      <x:c r="H118" s="14"/>
      <x:c r="I118" s="13"/>
      <x:c r="J118" s="13"/>
    </x:row>
    <x:row r="119">
      <x:c r="A119" s="14"/>
      <x:c r="B119" s="13"/>
      <x:c r="C119" s="13"/>
      <x:c r="D119" s="13"/>
      <x:c r="E119" s="13"/>
      <x:c r="F119" s="13"/>
      <x:c r="G119" s="13"/>
      <x:c r="H119" s="14"/>
      <x:c r="I119" s="13"/>
      <x:c r="J119" s="13"/>
    </x:row>
    <x:row r="120">
      <x:c r="A120" s="14"/>
      <x:c r="B120" s="13"/>
      <x:c r="C120" s="13"/>
      <x:c r="D120" s="13"/>
      <x:c r="E120" s="13"/>
      <x:c r="F120" s="13"/>
      <x:c r="G120" s="13"/>
      <x:c r="H120" s="14"/>
      <x:c r="I120" s="13"/>
      <x:c r="J120" s="13"/>
    </x:row>
    <x:row r="121">
      <x:c r="A121" s="14"/>
      <x:c r="B121" s="13"/>
      <x:c r="C121" s="13"/>
      <x:c r="D121" s="13"/>
      <x:c r="E121" s="13"/>
      <x:c r="F121" s="13"/>
      <x:c r="G121" s="13"/>
      <x:c r="H121" s="14"/>
      <x:c r="I121" s="13"/>
      <x:c r="J121" s="13"/>
    </x:row>
    <x:row r="122">
      <x:c r="A122" s="14"/>
      <x:c r="B122" s="13"/>
      <x:c r="C122" s="13"/>
      <x:c r="D122" s="13"/>
      <x:c r="E122" s="13"/>
      <x:c r="F122" s="13"/>
      <x:c r="G122" s="13"/>
      <x:c r="H122" s="14"/>
      <x:c r="I122" s="13"/>
      <x:c r="J122" s="13"/>
    </x:row>
    <x:row r="123">
      <x:c r="A123" s="14"/>
      <x:c r="B123" s="13"/>
      <x:c r="C123" s="13"/>
      <x:c r="D123" s="13"/>
      <x:c r="E123" s="13"/>
      <x:c r="F123" s="13"/>
      <x:c r="G123" s="13"/>
      <x:c r="H123" s="14"/>
      <x:c r="I123" s="13"/>
      <x:c r="J123" s="13"/>
    </x:row>
    <x:row r="124">
      <x:c r="A124" s="14"/>
      <x:c r="B124" s="13"/>
      <x:c r="C124" s="13"/>
      <x:c r="D124" s="13"/>
      <x:c r="E124" s="13"/>
      <x:c r="F124" s="13"/>
      <x:c r="G124" s="13"/>
      <x:c r="H124" s="14"/>
      <x:c r="I124" s="13"/>
      <x:c r="J124" s="13"/>
    </x:row>
    <x:row r="125">
      <x:c r="A125" s="14"/>
      <x:c r="B125" s="13"/>
      <x:c r="C125" s="13"/>
      <x:c r="D125" s="13"/>
      <x:c r="E125" s="13"/>
      <x:c r="F125" s="13"/>
      <x:c r="G125" s="13"/>
      <x:c r="H125" s="14"/>
      <x:c r="I125" s="13"/>
      <x:c r="J125" s="13"/>
    </x:row>
    <x:row r="126">
      <x:c r="A126" s="14"/>
      <x:c r="B126" s="13"/>
      <x:c r="C126" s="13"/>
      <x:c r="D126" s="13"/>
      <x:c r="E126" s="13"/>
      <x:c r="F126" s="13"/>
      <x:c r="G126" s="13"/>
      <x:c r="H126" s="14"/>
      <x:c r="I126" s="13"/>
      <x:c r="J126" s="13"/>
    </x:row>
    <x:row r="127">
      <x:c r="A127" s="14"/>
      <x:c r="B127" s="13"/>
      <x:c r="C127" s="13"/>
      <x:c r="D127" s="13"/>
      <x:c r="E127" s="13"/>
      <x:c r="F127" s="13"/>
      <x:c r="G127" s="13"/>
      <x:c r="H127" s="14"/>
      <x:c r="I127" s="13"/>
      <x:c r="J127" s="13"/>
    </x:row>
    <x:row r="128">
      <x:c r="A128" s="14"/>
      <x:c r="B128" s="13"/>
      <x:c r="C128" s="13"/>
      <x:c r="D128" s="13"/>
      <x:c r="E128" s="13"/>
      <x:c r="F128" s="13"/>
      <x:c r="G128" s="13"/>
      <x:c r="H128" s="14"/>
      <x:c r="I128" s="13"/>
      <x:c r="J128" s="13"/>
    </x:row>
    <x:row r="129">
      <x:c r="A129" s="14"/>
      <x:c r="B129" s="13"/>
      <x:c r="C129" s="13"/>
      <x:c r="D129" s="13"/>
      <x:c r="E129" s="13"/>
      <x:c r="F129" s="13"/>
      <x:c r="G129" s="13"/>
      <x:c r="H129" s="14"/>
      <x:c r="I129" s="13"/>
      <x:c r="J129" s="13"/>
    </x:row>
    <x:row r="130">
      <x:c r="A130" s="14"/>
      <x:c r="B130" s="13"/>
      <x:c r="C130" s="13"/>
      <x:c r="D130" s="13"/>
      <x:c r="E130" s="13"/>
      <x:c r="F130" s="13"/>
      <x:c r="G130" s="13"/>
      <x:c r="H130" s="14"/>
      <x:c r="I130" s="13"/>
      <x:c r="J130" s="13"/>
    </x:row>
    <x:row r="131">
      <x:c r="A131" s="14"/>
      <x:c r="B131" s="13"/>
      <x:c r="C131" s="13"/>
      <x:c r="D131" s="13"/>
      <x:c r="E131" s="13"/>
      <x:c r="F131" s="13"/>
      <x:c r="G131" s="13"/>
      <x:c r="H131" s="14"/>
      <x:c r="I131" s="13"/>
      <x:c r="J131" s="13"/>
    </x:row>
    <x:row r="132">
      <x:c r="A132" s="14"/>
      <x:c r="B132" s="13"/>
      <x:c r="C132" s="13"/>
      <x:c r="D132" s="13"/>
      <x:c r="E132" s="13"/>
      <x:c r="F132" s="13"/>
      <x:c r="G132" s="13"/>
      <x:c r="H132" s="14"/>
      <x:c r="I132" s="13"/>
      <x:c r="J132" s="13"/>
    </x:row>
    <x:row r="133">
      <x:c r="A133" s="14"/>
      <x:c r="B133" s="13"/>
      <x:c r="C133" s="13"/>
      <x:c r="D133" s="13"/>
      <x:c r="E133" s="13"/>
      <x:c r="F133" s="13"/>
      <x:c r="G133" s="13"/>
      <x:c r="H133" s="14"/>
      <x:c r="I133" s="13"/>
      <x:c r="J133" s="13"/>
    </x:row>
    <x:row r="134">
      <x:c r="A134" s="14"/>
      <x:c r="B134" s="13"/>
      <x:c r="C134" s="13"/>
      <x:c r="D134" s="13"/>
      <x:c r="E134" s="13"/>
      <x:c r="F134" s="13"/>
      <x:c r="G134" s="13"/>
      <x:c r="H134" s="14"/>
      <x:c r="I134" s="13"/>
      <x:c r="J134" s="13"/>
    </x:row>
    <x:row r="135">
      <x:c r="A135" s="14"/>
      <x:c r="B135" s="13"/>
      <x:c r="C135" s="13"/>
      <x:c r="D135" s="13"/>
      <x:c r="E135" s="13"/>
      <x:c r="F135" s="13"/>
      <x:c r="G135" s="13"/>
      <x:c r="H135" s="14"/>
      <x:c r="I135" s="13"/>
      <x:c r="J135" s="13"/>
    </x:row>
    <x:row r="136">
      <x:c r="A136" s="14"/>
      <x:c r="B136" s="13"/>
      <x:c r="C136" s="13"/>
      <x:c r="D136" s="13"/>
      <x:c r="E136" s="13"/>
      <x:c r="F136" s="13"/>
      <x:c r="G136" s="13"/>
      <x:c r="H136" s="14"/>
      <x:c r="I136" s="13"/>
      <x:c r="J136" s="13"/>
    </x:row>
    <x:row r="137">
      <x:c r="A137" s="14"/>
      <x:c r="B137" s="13"/>
      <x:c r="C137" s="13"/>
      <x:c r="D137" s="13"/>
      <x:c r="E137" s="13"/>
      <x:c r="F137" s="13"/>
      <x:c r="G137" s="13"/>
      <x:c r="H137" s="14"/>
      <x:c r="I137" s="13"/>
      <x:c r="J137" s="13"/>
    </x:row>
    <x:row r="138">
      <x:c r="A138" s="14"/>
      <x:c r="B138" s="13"/>
      <x:c r="C138" s="13"/>
      <x:c r="D138" s="13"/>
      <x:c r="E138" s="13"/>
      <x:c r="F138" s="13"/>
      <x:c r="G138" s="13"/>
      <x:c r="H138" s="14"/>
      <x:c r="I138" s="13"/>
      <x:c r="J138" s="13"/>
    </x:row>
    <x:row r="139">
      <x:c r="A139" s="14"/>
      <x:c r="B139" s="13"/>
      <x:c r="C139" s="13"/>
      <x:c r="D139" s="13"/>
      <x:c r="E139" s="13"/>
      <x:c r="F139" s="13"/>
      <x:c r="G139" s="13"/>
      <x:c r="H139" s="14"/>
      <x:c r="I139" s="13"/>
      <x:c r="J139" s="13"/>
    </x:row>
    <x:row r="140">
      <x:c r="A140" s="14"/>
      <x:c r="B140" s="13"/>
      <x:c r="C140" s="13"/>
      <x:c r="D140" s="13"/>
      <x:c r="E140" s="13"/>
      <x:c r="F140" s="13"/>
      <x:c r="G140" s="13"/>
      <x:c r="H140" s="14"/>
      <x:c r="I140" s="13"/>
      <x:c r="J140" s="13"/>
    </x:row>
    <x:row r="141">
      <x:c r="A141" s="14"/>
      <x:c r="B141" s="13"/>
      <x:c r="C141" s="13"/>
      <x:c r="D141" s="13"/>
      <x:c r="E141" s="13"/>
      <x:c r="F141" s="13"/>
      <x:c r="G141" s="13"/>
      <x:c r="H141" s="14"/>
      <x:c r="I141" s="13"/>
      <x:c r="J141" s="13"/>
    </x:row>
    <x:row r="142">
      <x:c r="A142" s="14"/>
      <x:c r="B142" s="13"/>
      <x:c r="C142" s="13"/>
      <x:c r="D142" s="13"/>
      <x:c r="E142" s="13"/>
      <x:c r="F142" s="13"/>
      <x:c r="G142" s="13"/>
      <x:c r="H142" s="14"/>
      <x:c r="I142" s="13"/>
      <x:c r="J142" s="13"/>
    </x:row>
    <x:row r="143">
      <x:c r="A143" s="14"/>
      <x:c r="B143" s="13"/>
      <x:c r="C143" s="13"/>
      <x:c r="D143" s="13"/>
      <x:c r="E143" s="13"/>
      <x:c r="F143" s="13"/>
      <x:c r="G143" s="13"/>
      <x:c r="H143" s="14"/>
      <x:c r="I143" s="13"/>
      <x:c r="J143" s="13"/>
    </x:row>
    <x:row r="144">
      <x:c r="A144" s="14"/>
      <x:c r="B144" s="13"/>
      <x:c r="C144" s="13"/>
      <x:c r="D144" s="13"/>
      <x:c r="E144" s="13"/>
      <x:c r="F144" s="13"/>
      <x:c r="G144" s="13"/>
      <x:c r="H144" s="14"/>
      <x:c r="I144" s="13"/>
      <x:c r="J144" s="13"/>
    </x:row>
    <x:row r="145">
      <x:c r="A145" s="14"/>
      <x:c r="B145" s="13"/>
      <x:c r="C145" s="13"/>
      <x:c r="D145" s="13"/>
      <x:c r="E145" s="13"/>
      <x:c r="F145" s="13"/>
      <x:c r="G145" s="13"/>
      <x:c r="H145" s="14"/>
      <x:c r="I145" s="13"/>
      <x:c r="J145" s="13"/>
    </x:row>
    <x:row r="146">
      <x:c r="A146" s="14"/>
      <x:c r="B146" s="13"/>
      <x:c r="C146" s="13"/>
      <x:c r="D146" s="13"/>
      <x:c r="E146" s="13"/>
      <x:c r="F146" s="13"/>
      <x:c r="G146" s="13"/>
      <x:c r="H146" s="14"/>
      <x:c r="I146" s="13"/>
      <x:c r="J146" s="13"/>
    </x:row>
    <x:row r="147">
      <x:c r="A147" s="14"/>
      <x:c r="B147" s="13"/>
      <x:c r="C147" s="13"/>
      <x:c r="D147" s="13"/>
      <x:c r="E147" s="13"/>
      <x:c r="F147" s="13"/>
      <x:c r="G147" s="13"/>
      <x:c r="H147" s="14"/>
      <x:c r="I147" s="13"/>
      <x:c r="J147" s="13"/>
    </x:row>
    <x:row r="148">
      <x:c r="A148" s="14"/>
      <x:c r="B148" s="13"/>
      <x:c r="C148" s="13"/>
      <x:c r="D148" s="13"/>
      <x:c r="E148" s="13"/>
      <x:c r="F148" s="13"/>
      <x:c r="G148" s="13"/>
      <x:c r="H148" s="14"/>
      <x:c r="I148" s="13"/>
      <x:c r="J148" s="13"/>
    </x:row>
    <x:row r="149">
      <x:c r="A149" s="14"/>
      <x:c r="B149" s="13"/>
      <x:c r="C149" s="13"/>
      <x:c r="D149" s="13"/>
      <x:c r="E149" s="13"/>
      <x:c r="F149" s="13"/>
      <x:c r="G149" s="13"/>
      <x:c r="H149" s="14"/>
      <x:c r="I149" s="13"/>
      <x:c r="J149" s="13"/>
    </x:row>
    <x:row r="150">
      <x:c r="A150" s="14"/>
      <x:c r="B150" s="13"/>
      <x:c r="C150" s="13"/>
      <x:c r="D150" s="13"/>
      <x:c r="E150" s="13"/>
      <x:c r="F150" s="13"/>
      <x:c r="G150" s="13"/>
      <x:c r="H150" s="14"/>
      <x:c r="I150" s="13"/>
      <x:c r="J150" s="13"/>
    </x:row>
    <x:row r="151">
      <x:c r="A151" s="14"/>
      <x:c r="B151" s="13"/>
      <x:c r="C151" s="13"/>
      <x:c r="D151" s="13"/>
      <x:c r="E151" s="13"/>
      <x:c r="F151" s="13"/>
      <x:c r="G151" s="13"/>
      <x:c r="H151" s="14"/>
      <x:c r="I151" s="13"/>
      <x:c r="J151" s="13"/>
    </x:row>
    <x:row r="152">
      <x:c r="A152" s="14"/>
      <x:c r="B152" s="13"/>
      <x:c r="C152" s="13"/>
      <x:c r="D152" s="13"/>
      <x:c r="E152" s="13"/>
      <x:c r="F152" s="13"/>
      <x:c r="G152" s="13"/>
      <x:c r="H152" s="14"/>
      <x:c r="I152" s="13"/>
      <x:c r="J152" s="13"/>
    </x:row>
    <x:row r="153">
      <x:c r="A153" s="14"/>
      <x:c r="B153" s="13"/>
      <x:c r="C153" s="13"/>
      <x:c r="D153" s="13"/>
      <x:c r="E153" s="13"/>
      <x:c r="F153" s="13"/>
      <x:c r="G153" s="13"/>
      <x:c r="H153" s="14"/>
      <x:c r="I153" s="13"/>
      <x:c r="J153" s="13"/>
    </x:row>
    <x:row r="154">
      <x:c r="A154" s="14"/>
      <x:c r="B154" s="13"/>
      <x:c r="C154" s="13"/>
      <x:c r="D154" s="13"/>
      <x:c r="E154" s="13"/>
      <x:c r="F154" s="13"/>
      <x:c r="G154" s="13"/>
      <x:c r="H154" s="14"/>
      <x:c r="I154" s="13"/>
      <x:c r="J154" s="13"/>
    </x:row>
    <x:row r="155">
      <x:c r="A155" s="14"/>
      <x:c r="B155" s="13"/>
      <x:c r="C155" s="13"/>
      <x:c r="D155" s="13"/>
      <x:c r="E155" s="13"/>
      <x:c r="F155" s="13"/>
      <x:c r="G155" s="13"/>
      <x:c r="H155" s="14"/>
      <x:c r="I155" s="13"/>
      <x:c r="J155" s="13"/>
    </x:row>
    <x:row r="156">
      <x:c r="A156" s="14"/>
      <x:c r="B156" s="13"/>
      <x:c r="C156" s="13"/>
      <x:c r="D156" s="13"/>
      <x:c r="E156" s="13"/>
      <x:c r="F156" s="13"/>
      <x:c r="G156" s="13"/>
      <x:c r="H156" s="14"/>
      <x:c r="I156" s="13"/>
      <x:c r="J156" s="13"/>
    </x:row>
    <x:row r="157">
      <x:c r="A157" s="14"/>
      <x:c r="B157" s="13"/>
      <x:c r="C157" s="13"/>
      <x:c r="D157" s="13"/>
      <x:c r="E157" s="13"/>
      <x:c r="F157" s="13"/>
      <x:c r="G157" s="13"/>
      <x:c r="H157" s="14"/>
      <x:c r="I157" s="13"/>
      <x:c r="J157" s="13"/>
    </x:row>
    <x:row r="158">
      <x:c r="A158" s="14"/>
      <x:c r="B158" s="13"/>
      <x:c r="C158" s="13"/>
      <x:c r="D158" s="13"/>
      <x:c r="E158" s="13"/>
      <x:c r="F158" s="13"/>
      <x:c r="G158" s="13"/>
      <x:c r="H158" s="14"/>
      <x:c r="I158" s="13"/>
      <x:c r="J158" s="13"/>
    </x:row>
    <x:row r="159">
      <x:c r="A159" s="14"/>
      <x:c r="B159" s="13"/>
      <x:c r="C159" s="13"/>
      <x:c r="D159" s="13"/>
      <x:c r="E159" s="13"/>
      <x:c r="F159" s="13"/>
      <x:c r="G159" s="13"/>
      <x:c r="H159" s="14"/>
      <x:c r="I159" s="13"/>
      <x:c r="J159" s="13"/>
    </x:row>
    <x:row r="160">
      <x:c r="A160" s="14"/>
      <x:c r="B160" s="13"/>
      <x:c r="C160" s="13"/>
      <x:c r="D160" s="13"/>
      <x:c r="E160" s="13"/>
      <x:c r="F160" s="13"/>
      <x:c r="G160" s="13"/>
      <x:c r="H160" s="14"/>
      <x:c r="I160" s="13"/>
      <x:c r="J160" s="13"/>
    </x:row>
    <x:row r="161">
      <x:c r="A161" s="14"/>
      <x:c r="B161" s="13"/>
      <x:c r="C161" s="13"/>
      <x:c r="D161" s="13"/>
      <x:c r="E161" s="13"/>
      <x:c r="F161" s="13"/>
      <x:c r="G161" s="13"/>
      <x:c r="H161" s="14"/>
      <x:c r="I161" s="13"/>
      <x:c r="J161" s="13"/>
    </x:row>
    <x:row r="162">
      <x:c r="A162" s="14"/>
      <x:c r="B162" s="13"/>
      <x:c r="C162" s="13"/>
      <x:c r="D162" s="13"/>
      <x:c r="E162" s="13"/>
      <x:c r="F162" s="13"/>
      <x:c r="G162" s="13"/>
      <x:c r="H162" s="14"/>
      <x:c r="I162" s="13"/>
      <x:c r="J162" s="13"/>
    </x:row>
    <x:row r="163">
      <x:c r="A163" s="14"/>
      <x:c r="B163" s="13"/>
      <x:c r="C163" s="13"/>
      <x:c r="D163" s="13"/>
      <x:c r="E163" s="13"/>
      <x:c r="F163" s="13"/>
      <x:c r="G163" s="13"/>
      <x:c r="H163" s="14"/>
      <x:c r="I163" s="13"/>
      <x:c r="J163" s="13"/>
    </x:row>
    <x:row r="164">
      <x:c r="A164" s="14"/>
      <x:c r="B164" s="13"/>
      <x:c r="C164" s="13"/>
      <x:c r="D164" s="13"/>
      <x:c r="E164" s="13"/>
      <x:c r="F164" s="13"/>
      <x:c r="G164" s="13"/>
      <x:c r="H164" s="14"/>
      <x:c r="I164" s="13"/>
      <x:c r="J164" s="13"/>
    </x:row>
    <x:row r="165">
      <x:c r="A165" s="14"/>
      <x:c r="B165" s="13"/>
      <x:c r="C165" s="13"/>
      <x:c r="D165" s="13"/>
      <x:c r="E165" s="13"/>
      <x:c r="F165" s="13"/>
      <x:c r="G165" s="13"/>
      <x:c r="H165" s="14"/>
      <x:c r="I165" s="13"/>
      <x:c r="J165" s="13"/>
    </x:row>
    <x:row r="166">
      <x:c r="A166" s="14"/>
      <x:c r="B166" s="13"/>
      <x:c r="C166" s="13"/>
      <x:c r="D166" s="13"/>
      <x:c r="E166" s="13"/>
      <x:c r="F166" s="13"/>
      <x:c r="G166" s="13"/>
      <x:c r="H166" s="14"/>
      <x:c r="I166" s="13"/>
      <x:c r="J166" s="13"/>
    </x:row>
    <x:row r="167">
      <x:c r="A167" s="14"/>
      <x:c r="B167" s="13"/>
      <x:c r="C167" s="13"/>
      <x:c r="D167" s="13"/>
      <x:c r="E167" s="13"/>
      <x:c r="F167" s="13"/>
      <x:c r="G167" s="13"/>
      <x:c r="H167" s="14"/>
      <x:c r="I167" s="13"/>
      <x:c r="J167" s="13"/>
    </x:row>
    <x:row r="168">
      <x:c r="A168" s="14"/>
      <x:c r="B168" s="13"/>
      <x:c r="C168" s="13"/>
      <x:c r="D168" s="13"/>
      <x:c r="E168" s="13"/>
      <x:c r="F168" s="13"/>
      <x:c r="G168" s="13"/>
      <x:c r="H168" s="14"/>
      <x:c r="I168" s="13"/>
      <x:c r="J168" s="13"/>
    </x:row>
    <x:row r="169">
      <x:c r="A169" s="14"/>
      <x:c r="B169" s="13"/>
      <x:c r="C169" s="13"/>
      <x:c r="D169" s="13"/>
      <x:c r="E169" s="13"/>
      <x:c r="F169" s="13"/>
      <x:c r="G169" s="13"/>
      <x:c r="H169" s="14"/>
      <x:c r="I169" s="13"/>
      <x:c r="J169" s="13"/>
    </x:row>
    <x:row r="170">
      <x:c r="A170" s="14"/>
      <x:c r="B170" s="13"/>
      <x:c r="C170" s="13"/>
      <x:c r="D170" s="13"/>
      <x:c r="E170" s="13"/>
      <x:c r="F170" s="13"/>
      <x:c r="G170" s="13"/>
      <x:c r="H170" s="14"/>
      <x:c r="I170" s="13"/>
      <x:c r="J170" s="13"/>
    </x:row>
    <x:row r="171">
      <x:c r="A171" s="14"/>
      <x:c r="B171" s="13"/>
      <x:c r="C171" s="13"/>
      <x:c r="D171" s="13"/>
      <x:c r="E171" s="13"/>
      <x:c r="F171" s="13"/>
      <x:c r="G171" s="13"/>
      <x:c r="H171" s="14"/>
      <x:c r="I171" s="13"/>
      <x:c r="J171" s="13"/>
    </x:row>
    <x:row r="172">
      <x:c r="A172" s="14"/>
      <x:c r="B172" s="13"/>
      <x:c r="C172" s="13"/>
      <x:c r="D172" s="13"/>
      <x:c r="E172" s="13"/>
      <x:c r="F172" s="13"/>
      <x:c r="G172" s="13"/>
      <x:c r="H172" s="14"/>
      <x:c r="I172" s="13"/>
      <x:c r="J172" s="13"/>
    </x:row>
    <x:row r="173">
      <x:c r="A173" s="14"/>
      <x:c r="B173" s="13"/>
      <x:c r="C173" s="13"/>
      <x:c r="D173" s="13"/>
      <x:c r="E173" s="13"/>
      <x:c r="F173" s="13"/>
      <x:c r="G173" s="13"/>
      <x:c r="H173" s="14"/>
      <x:c r="I173" s="13"/>
      <x:c r="J173" s="13"/>
    </x:row>
    <x:row r="174">
      <x:c r="A174" s="14"/>
      <x:c r="B174" s="13"/>
      <x:c r="C174" s="13"/>
      <x:c r="D174" s="13"/>
      <x:c r="E174" s="13"/>
      <x:c r="F174" s="13"/>
      <x:c r="G174" s="13"/>
      <x:c r="H174" s="14"/>
      <x:c r="I174" s="13"/>
      <x:c r="J174" s="13"/>
    </x:row>
    <x:row r="175">
      <x:c r="A175" s="14"/>
      <x:c r="B175" s="13"/>
      <x:c r="C175" s="13"/>
      <x:c r="D175" s="13"/>
      <x:c r="E175" s="13"/>
      <x:c r="F175" s="13"/>
      <x:c r="G175" s="13"/>
      <x:c r="H175" s="14"/>
      <x:c r="I175" s="13"/>
      <x:c r="J175" s="13"/>
    </x:row>
    <x:row r="176">
      <x:c r="A176" s="14"/>
      <x:c r="B176" s="13"/>
      <x:c r="C176" s="13"/>
      <x:c r="D176" s="13"/>
      <x:c r="E176" s="13"/>
      <x:c r="F176" s="13"/>
      <x:c r="G176" s="13"/>
      <x:c r="H176" s="14"/>
      <x:c r="I176" s="13"/>
      <x:c r="J176" s="13"/>
    </x:row>
    <x:row r="177">
      <x:c r="A177" s="14"/>
      <x:c r="B177" s="13"/>
      <x:c r="C177" s="13"/>
      <x:c r="D177" s="13"/>
      <x:c r="E177" s="13"/>
      <x:c r="F177" s="13"/>
      <x:c r="G177" s="13"/>
      <x:c r="H177" s="14"/>
      <x:c r="I177" s="13"/>
      <x:c r="J177" s="13"/>
    </x:row>
    <x:row r="178">
      <x:c r="A178" s="14"/>
      <x:c r="B178" s="13"/>
      <x:c r="C178" s="13"/>
      <x:c r="D178" s="13"/>
      <x:c r="E178" s="13"/>
      <x:c r="F178" s="13"/>
      <x:c r="G178" s="13"/>
      <x:c r="H178" s="14"/>
      <x:c r="I178" s="13"/>
      <x:c r="J178" s="13"/>
    </x:row>
    <x:row r="179">
      <x:c r="A179" s="14"/>
      <x:c r="B179" s="13"/>
      <x:c r="C179" s="13"/>
      <x:c r="D179" s="13"/>
      <x:c r="E179" s="13"/>
      <x:c r="F179" s="13"/>
      <x:c r="G179" s="13"/>
      <x:c r="H179" s="14"/>
      <x:c r="I179" s="13"/>
      <x:c r="J179" s="13"/>
    </x:row>
    <x:row r="180">
      <x:c r="A180" s="14"/>
      <x:c r="B180" s="13"/>
      <x:c r="C180" s="13"/>
      <x:c r="D180" s="13"/>
      <x:c r="E180" s="13"/>
      <x:c r="F180" s="13"/>
      <x:c r="G180" s="13"/>
      <x:c r="H180" s="14"/>
      <x:c r="I180" s="13"/>
      <x:c r="J180" s="13"/>
    </x:row>
    <x:row r="181">
      <x:c r="A181" s="14"/>
      <x:c r="B181" s="13"/>
      <x:c r="C181" s="13"/>
      <x:c r="D181" s="13"/>
      <x:c r="E181" s="13"/>
      <x:c r="F181" s="13"/>
      <x:c r="G181" s="13"/>
      <x:c r="H181" s="14"/>
      <x:c r="I181" s="13"/>
      <x:c r="J181" s="13"/>
    </x:row>
    <x:row r="182">
      <x:c r="A182" s="14"/>
      <x:c r="B182" s="13"/>
      <x:c r="C182" s="13"/>
      <x:c r="D182" s="13"/>
      <x:c r="E182" s="13"/>
      <x:c r="F182" s="13"/>
      <x:c r="G182" s="13"/>
      <x:c r="H182" s="14"/>
      <x:c r="I182" s="13"/>
      <x:c r="J182" s="13"/>
    </x:row>
    <x:row r="183">
      <x:c r="A183" s="14"/>
      <x:c r="B183" s="13"/>
      <x:c r="C183" s="13"/>
      <x:c r="D183" s="13"/>
      <x:c r="E183" s="13"/>
      <x:c r="F183" s="13"/>
      <x:c r="G183" s="13"/>
      <x:c r="H183" s="14"/>
      <x:c r="I183" s="13"/>
      <x:c r="J183" s="13"/>
    </x:row>
    <x:row r="184">
      <x:c r="A184" s="14"/>
      <x:c r="B184" s="13"/>
      <x:c r="C184" s="13"/>
      <x:c r="D184" s="13"/>
      <x:c r="E184" s="13"/>
      <x:c r="F184" s="13"/>
      <x:c r="G184" s="13"/>
      <x:c r="H184" s="14"/>
      <x:c r="I184" s="13"/>
      <x:c r="J184" s="13"/>
    </x:row>
    <x:row r="185">
      <x:c r="A185" s="14"/>
      <x:c r="B185" s="13"/>
      <x:c r="C185" s="13"/>
      <x:c r="D185" s="13"/>
      <x:c r="E185" s="13"/>
      <x:c r="F185" s="13"/>
      <x:c r="G185" s="13"/>
      <x:c r="H185" s="14"/>
      <x:c r="I185" s="13"/>
      <x:c r="J185" s="13"/>
    </x:row>
    <x:row r="186">
      <x:c r="A186" s="14"/>
      <x:c r="B186" s="13"/>
      <x:c r="C186" s="13"/>
      <x:c r="D186" s="13"/>
      <x:c r="E186" s="13"/>
      <x:c r="F186" s="13"/>
      <x:c r="G186" s="13"/>
      <x:c r="H186" s="14"/>
      <x:c r="I186" s="13"/>
      <x:c r="J186" s="13"/>
    </x:row>
    <x:row r="187">
      <x:c r="A187" s="14"/>
      <x:c r="B187" s="13"/>
      <x:c r="C187" s="13"/>
      <x:c r="D187" s="13"/>
      <x:c r="E187" s="13"/>
      <x:c r="F187" s="13"/>
      <x:c r="G187" s="13"/>
      <x:c r="H187" s="14"/>
      <x:c r="I187" s="13"/>
      <x:c r="J187" s="13"/>
    </x:row>
    <x:row r="188">
      <x:c r="A188" s="14"/>
      <x:c r="B188" s="13"/>
      <x:c r="C188" s="13"/>
      <x:c r="D188" s="13"/>
      <x:c r="E188" s="13"/>
      <x:c r="F188" s="13"/>
      <x:c r="G188" s="13"/>
      <x:c r="H188" s="14"/>
      <x:c r="I188" s="13"/>
      <x:c r="J188" s="13"/>
    </x:row>
    <x:row r="189">
      <x:c r="A189" s="14"/>
      <x:c r="B189" s="13"/>
      <x:c r="C189" s="13"/>
      <x:c r="D189" s="13"/>
      <x:c r="E189" s="13"/>
      <x:c r="F189" s="13"/>
      <x:c r="G189" s="13"/>
      <x:c r="H189" s="14"/>
      <x:c r="I189" s="13"/>
      <x:c r="J189" s="13"/>
    </x:row>
    <x:row r="190">
      <x:c r="A190" s="14"/>
      <x:c r="B190" s="13"/>
      <x:c r="C190" s="13"/>
      <x:c r="D190" s="13"/>
      <x:c r="E190" s="13"/>
      <x:c r="F190" s="13"/>
      <x:c r="G190" s="13"/>
      <x:c r="H190" s="14"/>
      <x:c r="I190" s="13"/>
      <x:c r="J190" s="13"/>
    </x:row>
    <x:row r="191">
      <x:c r="A191" s="14"/>
      <x:c r="B191" s="13"/>
      <x:c r="C191" s="13"/>
      <x:c r="D191" s="13"/>
      <x:c r="E191" s="13"/>
      <x:c r="F191" s="13"/>
      <x:c r="G191" s="13"/>
      <x:c r="H191" s="14"/>
      <x:c r="I191" s="13"/>
      <x:c r="J191" s="13"/>
    </x:row>
    <x:row r="192">
      <x:c r="A192" s="14"/>
      <x:c r="B192" s="13"/>
      <x:c r="C192" s="13"/>
      <x:c r="D192" s="13"/>
      <x:c r="E192" s="13"/>
      <x:c r="F192" s="13"/>
      <x:c r="G192" s="13"/>
      <x:c r="H192" s="14"/>
      <x:c r="I192" s="13"/>
      <x:c r="J192" s="13"/>
    </x:row>
    <x:row r="193">
      <x:c r="A193" s="14"/>
      <x:c r="B193" s="13"/>
      <x:c r="C193" s="13"/>
      <x:c r="D193" s="13"/>
      <x:c r="E193" s="13"/>
      <x:c r="F193" s="13"/>
      <x:c r="G193" s="13"/>
      <x:c r="H193" s="14"/>
      <x:c r="I193" s="13"/>
      <x:c r="J193" s="13"/>
    </x:row>
    <x:row r="194">
      <x:c r="A194" s="14"/>
      <x:c r="B194" s="13"/>
      <x:c r="C194" s="13"/>
      <x:c r="D194" s="13"/>
      <x:c r="E194" s="13"/>
      <x:c r="F194" s="13"/>
      <x:c r="G194" s="13"/>
      <x:c r="H194" s="14"/>
      <x:c r="I194" s="13"/>
      <x:c r="J194" s="13"/>
    </x:row>
    <x:row r="195">
      <x:c r="A195" s="14"/>
      <x:c r="B195" s="13"/>
      <x:c r="C195" s="13"/>
      <x:c r="D195" s="13"/>
      <x:c r="E195" s="13"/>
      <x:c r="F195" s="13"/>
      <x:c r="G195" s="13"/>
      <x:c r="H195" s="14"/>
      <x:c r="I195" s="13"/>
      <x:c r="J195" s="13"/>
    </x:row>
    <x:row r="196">
      <x:c r="A196" s="14"/>
      <x:c r="B196" s="13"/>
      <x:c r="C196" s="13"/>
      <x:c r="D196" s="13"/>
      <x:c r="E196" s="13"/>
      <x:c r="F196" s="13"/>
      <x:c r="G196" s="13"/>
      <x:c r="H196" s="14"/>
      <x:c r="I196" s="13"/>
      <x:c r="J196" s="13"/>
    </x:row>
    <x:row r="197">
      <x:c r="A197" s="14"/>
      <x:c r="B197" s="13"/>
      <x:c r="C197" s="13"/>
      <x:c r="D197" s="13"/>
      <x:c r="E197" s="13"/>
      <x:c r="F197" s="13"/>
      <x:c r="G197" s="13"/>
      <x:c r="H197" s="14"/>
      <x:c r="I197" s="13"/>
      <x:c r="J197" s="13"/>
    </x:row>
    <x:row r="198">
      <x:c r="A198" s="14"/>
      <x:c r="B198" s="13"/>
      <x:c r="C198" s="13"/>
      <x:c r="D198" s="13"/>
      <x:c r="E198" s="13"/>
      <x:c r="F198" s="13"/>
      <x:c r="G198" s="13"/>
      <x:c r="H198" s="14"/>
      <x:c r="I198" s="13"/>
      <x:c r="J198" s="13"/>
    </x:row>
    <x:row r="199">
      <x:c r="A199" s="14"/>
      <x:c r="B199" s="13"/>
      <x:c r="C199" s="13"/>
      <x:c r="D199" s="13"/>
      <x:c r="E199" s="13"/>
      <x:c r="F199" s="13"/>
      <x:c r="G199" s="13"/>
      <x:c r="H199" s="14"/>
      <x:c r="I199" s="13"/>
      <x:c r="J199" s="13"/>
    </x:row>
    <x:row r="200">
      <x:c r="A200" s="14"/>
      <x:c r="B200" s="13"/>
      <x:c r="C200" s="13"/>
      <x:c r="D200" s="13"/>
      <x:c r="E200" s="13"/>
      <x:c r="F200" s="13"/>
      <x:c r="G200" s="13"/>
      <x:c r="H200" s="14"/>
      <x:c r="I200" s="13"/>
      <x:c r="J200" s="13"/>
    </x:row>
    <x:row r="201">
      <x:c r="A201" s="14"/>
      <x:c r="B201" s="13"/>
      <x:c r="C201" s="13"/>
      <x:c r="D201" s="13"/>
      <x:c r="E201" s="13"/>
      <x:c r="F201" s="13"/>
      <x:c r="G201" s="13"/>
      <x:c r="H201" s="14"/>
      <x:c r="I201" s="13"/>
      <x:c r="J201" s="13"/>
    </x:row>
    <x:row r="202">
      <x:c r="A202" s="14"/>
      <x:c r="B202" s="13"/>
      <x:c r="C202" s="13"/>
      <x:c r="D202" s="13"/>
      <x:c r="E202" s="13"/>
      <x:c r="F202" s="13"/>
      <x:c r="G202" s="13"/>
      <x:c r="H202" s="14"/>
      <x:c r="I202" s="13"/>
      <x:c r="J202" s="13"/>
    </x:row>
    <x:row r="203">
      <x:c r="A203" s="14"/>
      <x:c r="B203" s="13"/>
      <x:c r="C203" s="13"/>
      <x:c r="D203" s="13"/>
      <x:c r="E203" s="13"/>
      <x:c r="F203" s="13"/>
      <x:c r="G203" s="13"/>
      <x:c r="H203" s="14"/>
      <x:c r="I203" s="13"/>
      <x:c r="J203" s="13"/>
    </x:row>
    <x:row r="204">
      <x:c r="A204" s="14"/>
      <x:c r="B204" s="13"/>
      <x:c r="C204" s="13"/>
      <x:c r="D204" s="13"/>
      <x:c r="E204" s="13"/>
      <x:c r="F204" s="13"/>
      <x:c r="G204" s="13"/>
      <x:c r="H204" s="14"/>
      <x:c r="I204" s="13"/>
      <x:c r="J204" s="13"/>
    </x:row>
    <x:row r="205">
      <x:c r="A205" s="14"/>
      <x:c r="B205" s="13"/>
      <x:c r="C205" s="13"/>
      <x:c r="D205" s="13"/>
      <x:c r="E205" s="13"/>
      <x:c r="F205" s="13"/>
      <x:c r="G205" s="13"/>
      <x:c r="H205" s="14"/>
      <x:c r="I205" s="13"/>
      <x:c r="J205" s="13"/>
    </x:row>
    <x:row r="206">
      <x:c r="A206" s="14"/>
      <x:c r="B206" s="13"/>
      <x:c r="C206" s="13"/>
      <x:c r="D206" s="13"/>
      <x:c r="E206" s="13"/>
      <x:c r="F206" s="13"/>
      <x:c r="G206" s="13"/>
      <x:c r="H206" s="14"/>
      <x:c r="I206" s="13"/>
      <x:c r="J206" s="13"/>
    </x:row>
  </x:sheetData>
  <x:mergeCells>
    <x:mergeCell ref="A1:J2"/>
    <x:mergeCell ref="A3:J3"/>
  </x:mergeCells>
  <x:conditionalFormatting sqref="G7:G206">
    <x:cfRule type="containsText" dxfId="10" priority="1" operator="containsText" text="Pending"/>
    <x:cfRule type="containsText" dxfId="11" priority="2" operator="containsText" text="Closed"/>
  </x:conditionalFormatting>
  <x:dataValidations count="2">
    <x:dataValidation type="list" sqref="F7:F206">
      <x:formula1>'Lists &amp; COA'!$A$6:$A$39</x:formula1>
    </x:dataValidation>
    <x:dataValidation type="list" sqref="G7:G206">
      <x:formula1>"Pending,Answered,Applied in QBO,Closed"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26f428c26db43c5"/>
  </x:tableParts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11" max="11" width="16" hidden="0" customWidth="1"/>
    <x:col min="12" max="12" width="16" hidden="0" customWidth="1"/>
    <x:col min="13" max="13" width="16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4" t="str">
        <x:v>MONTHLY BOOKKEEPING SUMMARY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</x:row>
    <x:row r="5">
      <x:c r="A5" s="59" t="str">
        <x:v>Month</x:v>
      </x:c>
      <x:c r="B5" s="60" t="str">
        <x:v>Transactions</x:v>
      </x:c>
      <x:c r="C5" s="60" t="str">
        <x:v>Inflows</x:v>
      </x:c>
      <x:c r="D5" s="60" t="str">
        <x:v>Outflows</x:v>
      </x:c>
      <x:c r="E5" s="60" t="str">
        <x:v>Net Cash Flow</x:v>
      </x:c>
      <x:c r="F5" s="60" t="str">
        <x:v>A/R Invoiced</x:v>
      </x:c>
      <x:c r="G5" s="60" t="str">
        <x:v>A/R Collected</x:v>
      </x:c>
      <x:c r="H5" s="60" t="str">
        <x:v>A/P Billed</x:v>
      </x:c>
      <x:c r="I5" s="60" t="str">
        <x:v>A/P Paid</x:v>
      </x:c>
      <x:c r="J5" s="60" t="str">
        <x:v>Payroll Cost</x:v>
      </x:c>
      <x:c r="K5" s="60" t="str">
        <x:v>Corrections Needed</x:v>
      </x:c>
      <x:c r="L5" s="60" t="str">
        <x:v>Missing Receipts</x:v>
      </x:c>
      <x:c r="M5" s="61" t="str">
        <x:v>Unreconciled</x:v>
      </x:c>
    </x:row>
    <x:row r="6">
      <x:c r="A6" s="80" t="n">
        <x:f>DATE(YEAR('Setup &amp; Guide'!$B$10),MONTH('Setup &amp; Guide'!$B$10),1)</x:f>
        <x:v>46023</x:v>
      </x:c>
      <x:c r="B6" s="79" t="n">
        <x:f>COUNTIFS('Transactions'!$B$7:$B$1006,"&gt;="&amp;A6,'Transactions'!$B$7:$B$1006,"&lt;"&amp;DATE(YEAR(A6),MONTH(A6)+1,1))</x:f>
        <x:v>12</x:v>
      </x:c>
      <x:c r="C6" s="81" t="n">
        <x:f>SUMIFS('Transactions'!$I$7:$I$1006,'Transactions'!$B$7:$B$1006,"&gt;="&amp;A6,'Transactions'!$B$7:$B$1006,"&lt;"&amp;DATE(YEAR(A6),MONTH(A6)+1,1))</x:f>
        <x:v>26130</x:v>
      </x:c>
      <x:c r="D6" s="81" t="n">
        <x:f>SUMIFS('Transactions'!$J$7:$J$1006,'Transactions'!$B$7:$B$1006,"&gt;="&amp;A6,'Transactions'!$B$7:$B$1006,"&lt;"&amp;DATE(YEAR(A6),MONTH(A6)+1,1))</x:f>
        <x:v>11274.5</x:v>
      </x:c>
      <x:c r="E6" s="81" t="n">
        <x:f>C6-D6</x:f>
        <x:v>14855.5</x:v>
      </x:c>
      <x:c r="F6" s="81" t="n">
        <x:f>SUMIFS('AR Invoices'!$F$7:$F$306,'AR Invoices'!$D$7:$D$306,"&gt;="&amp;A6,'AR Invoices'!$D$7:$D$306,"&lt;"&amp;DATE(YEAR(A6),MONTH(A6)+1,1))</x:f>
        <x:v>2200</x:v>
      </x:c>
      <x:c r="G6" s="81" t="n">
        <x:f>SUMIFS('Customer Payments'!$H$7:$H$506,'Customer Payments'!$B$7:$B$506,"&gt;="&amp;A6,'Customer Payments'!$B$7:$B$506,"&lt;"&amp;DATE(YEAR(A6),MONTH(A6)+1,1))</x:f>
        <x:v>0</x:v>
      </x:c>
      <x:c r="H6" s="81" t="n">
        <x:f>SUMIFS('AP Bills'!$G$7:$G$306,'AP Bills'!$D$7:$D$306,"&gt;="&amp;A6,'AP Bills'!$D$7:$D$306,"&lt;"&amp;DATE(YEAR(A6),MONTH(A6)+1,1))</x:f>
        <x:v>8050</x:v>
      </x:c>
      <x:c r="I6" s="81" t="n">
        <x:f>SUMIFS('Vendor Payments'!$H$7:$H$506,'Vendor Payments'!$B$7:$B$506,"&gt;="&amp;A6,'Vendor Payments'!$B$7:$B$506,"&lt;"&amp;DATE(YEAR(A6),MONTH(A6)+1,1))</x:f>
        <x:v>7200</x:v>
      </x:c>
      <x:c r="J6" s="81" t="n">
        <x:f>SUMIFS('Payroll'!$K$7:$K$306,'Payroll'!$B$7:$B$306,"&gt;="&amp;A6,'Payroll'!$B$7:$B$306,"&lt;"&amp;DATE(YEAR(A6),MONTH(A6)+1,1))</x:f>
        <x:v>2680</x:v>
      </x:c>
      <x:c r="K6" s="79" t="n">
        <x:f>COUNTIFS('Transactions'!$B$7:$B$1006,"&gt;="&amp;A6,'Transactions'!$B$7:$B$1006,"&lt;"&amp;DATE(YEAR(A6),MONTH(A6)+1,1),'Transactions'!$O$7:$O$1006,"Yes")</x:f>
        <x:v>3</x:v>
      </x:c>
      <x:c r="L6" s="79" t="n">
        <x:f>COUNTIFS('Transactions'!$B$7:$B$1006,"&gt;="&amp;A6,'Transactions'!$B$7:$B$1006,"&lt;"&amp;DATE(YEAR(A6),MONTH(A6)+1,1),'Transactions'!$Q$7:$Q$1006,"Missing")</x:f>
        <x:v>0</x:v>
      </x:c>
      <x:c r="M6" s="79" t="n">
        <x:f>COUNTIFS('Transactions'!$B$7:$B$1006,"&gt;="&amp;A6,'Transactions'!$B$7:$B$1006,"&lt;"&amp;DATE(YEAR(A6),MONTH(A6)+1,1),'Transactions'!$R$7:$R$1006,"Unreconciled")</x:f>
        <x:v>0</x:v>
      </x:c>
    </x:row>
    <x:row r="7">
      <x:c r="A7" s="80" t="n">
        <x:f>DATE(YEAR(A6),MONTH(A6)+1,1)</x:f>
        <x:v>46054</x:v>
      </x:c>
      <x:c r="B7" s="79" t="n">
        <x:f>COUNTIFS('Transactions'!$B$7:$B$1006,"&gt;="&amp;A7,'Transactions'!$B$7:$B$1006,"&lt;"&amp;DATE(YEAR(A7),MONTH(A7)+1,1))</x:f>
        <x:v>12</x:v>
      </x:c>
      <x:c r="C7" s="81" t="n">
        <x:f>SUMIFS('Transactions'!$I$7:$I$1006,'Transactions'!$B$7:$B$1006,"&gt;="&amp;A7,'Transactions'!$B$7:$B$1006,"&lt;"&amp;DATE(YEAR(A7),MONTH(A7)+1,1))</x:f>
        <x:v>10075</x:v>
      </x:c>
      <x:c r="D7" s="81" t="n">
        <x:f>SUMIFS('Transactions'!$J$7:$J$1006,'Transactions'!$B$7:$B$1006,"&gt;="&amp;A7,'Transactions'!$B$7:$B$1006,"&lt;"&amp;DATE(YEAR(A7),MONTH(A7)+1,1))</x:f>
        <x:v>9429</x:v>
      </x:c>
      <x:c r="E7" s="81" t="n">
        <x:f>C7-D7</x:f>
        <x:v>646</x:v>
      </x:c>
      <x:c r="F7" s="81" t="n">
        <x:f>SUMIFS('AR Invoices'!$F$7:$F$306,'AR Invoices'!$D$7:$D$306,"&gt;="&amp;A7,'AR Invoices'!$D$7:$D$306,"&lt;"&amp;DATE(YEAR(A7),MONTH(A7)+1,1))</x:f>
        <x:v>3150</x:v>
      </x:c>
      <x:c r="G7" s="81" t="n">
        <x:f>SUMIFS('Customer Payments'!$H$7:$H$506,'Customer Payments'!$B$7:$B$506,"&gt;="&amp;A7,'Customer Payments'!$B$7:$B$506,"&lt;"&amp;DATE(YEAR(A7),MONTH(A7)+1,1))</x:f>
        <x:v>2200</x:v>
      </x:c>
      <x:c r="H7" s="81" t="n">
        <x:f>SUMIFS('AP Bills'!$G$7:$G$306,'AP Bills'!$D$7:$D$306,"&gt;="&amp;A7,'AP Bills'!$D$7:$D$306,"&lt;"&amp;DATE(YEAR(A7),MONTH(A7)+1,1))</x:f>
        <x:v>5150</x:v>
      </x:c>
      <x:c r="I7" s="81" t="n">
        <x:f>SUMIFS('Vendor Payments'!$H$7:$H$506,'Vendor Payments'!$B$7:$B$506,"&gt;="&amp;A7,'Vendor Payments'!$B$7:$B$506,"&lt;"&amp;DATE(YEAR(A7),MONTH(A7)+1,1))</x:f>
        <x:v>5050</x:v>
      </x:c>
      <x:c r="J7" s="81" t="n">
        <x:f>SUMIFS('Payroll'!$K$7:$K$306,'Payroll'!$B$7:$B$306,"&gt;="&amp;A7,'Payroll'!$B$7:$B$306,"&lt;"&amp;DATE(YEAR(A7),MONTH(A7)+1,1))</x:f>
        <x:v>2809</x:v>
      </x:c>
      <x:c r="K7" s="79" t="n">
        <x:f>COUNTIFS('Transactions'!$B$7:$B$1006,"&gt;="&amp;A7,'Transactions'!$B$7:$B$1006,"&lt;"&amp;DATE(YEAR(A7),MONTH(A7)+1,1),'Transactions'!$O$7:$O$1006,"Yes")</x:f>
        <x:v>3</x:v>
      </x:c>
      <x:c r="L7" s="79" t="n">
        <x:f>COUNTIFS('Transactions'!$B$7:$B$1006,"&gt;="&amp;A7,'Transactions'!$B$7:$B$1006,"&lt;"&amp;DATE(YEAR(A7),MONTH(A7)+1,1),'Transactions'!$Q$7:$Q$1006,"Missing")</x:f>
        <x:v>0</x:v>
      </x:c>
      <x:c r="M7" s="79" t="n">
        <x:f>COUNTIFS('Transactions'!$B$7:$B$1006,"&gt;="&amp;A7,'Transactions'!$B$7:$B$1006,"&lt;"&amp;DATE(YEAR(A7),MONTH(A7)+1,1),'Transactions'!$R$7:$R$1006,"Unreconciled")</x:f>
        <x:v>0</x:v>
      </x:c>
    </x:row>
    <x:row r="8">
      <x:c r="A8" s="80" t="n">
        <x:f>DATE(YEAR(A7),MONTH(A7)+1,1)</x:f>
        <x:v>46082</x:v>
      </x:c>
      <x:c r="B8" s="79" t="n">
        <x:f>COUNTIFS('Transactions'!$B$7:$B$1006,"&gt;="&amp;A8,'Transactions'!$B$7:$B$1006,"&lt;"&amp;DATE(YEAR(A8),MONTH(A8)+1,1))</x:f>
        <x:v>16</x:v>
      </x:c>
      <x:c r="C8" s="81" t="n">
        <x:f>SUMIFS('Transactions'!$I$7:$I$1006,'Transactions'!$B$7:$B$1006,"&gt;="&amp;A8,'Transactions'!$B$7:$B$1006,"&lt;"&amp;DATE(YEAR(A8),MONTH(A8)+1,1))</x:f>
        <x:v>12562</x:v>
      </x:c>
      <x:c r="D8" s="81" t="n">
        <x:f>SUMIFS('Transactions'!$J$7:$J$1006,'Transactions'!$B$7:$B$1006,"&gt;="&amp;A8,'Transactions'!$B$7:$B$1006,"&lt;"&amp;DATE(YEAR(A8),MONTH(A8)+1,1))</x:f>
        <x:v>11754</x:v>
      </x:c>
      <x:c r="E8" s="81" t="n">
        <x:f>C8-D8</x:f>
        <x:v>808</x:v>
      </x:c>
      <x:c r="F8" s="81" t="n">
        <x:f>SUMIFS('AR Invoices'!$F$7:$F$306,'AR Invoices'!$D$7:$D$306,"&gt;="&amp;A8,'AR Invoices'!$D$7:$D$306,"&lt;"&amp;DATE(YEAR(A8),MONTH(A8)+1,1))</x:f>
        <x:v>2750</x:v>
      </x:c>
      <x:c r="G8" s="81" t="n">
        <x:f>SUMIFS('Customer Payments'!$H$7:$H$506,'Customer Payments'!$B$7:$B$506,"&gt;="&amp;A8,'Customer Payments'!$B$7:$B$506,"&lt;"&amp;DATE(YEAR(A8),MONTH(A8)+1,1))</x:f>
        <x:v>3150</x:v>
      </x:c>
      <x:c r="H8" s="81" t="n">
        <x:f>SUMIFS('AP Bills'!$G$7:$G$306,'AP Bills'!$D$7:$D$306,"&gt;="&amp;A8,'AP Bills'!$D$7:$D$306,"&lt;"&amp;DATE(YEAR(A8),MONTH(A8)+1,1))</x:f>
        <x:v>5840</x:v>
      </x:c>
      <x:c r="I8" s="81" t="n">
        <x:f>SUMIFS('Vendor Payments'!$H$7:$H$506,'Vendor Payments'!$B$7:$B$506,"&gt;="&amp;A8,'Vendor Payments'!$B$7:$B$506,"&lt;"&amp;DATE(YEAR(A8),MONTH(A8)+1,1))</x:f>
        <x:v>6050</x:v>
      </x:c>
      <x:c r="J8" s="81" t="n">
        <x:f>SUMIFS('Payroll'!$K$7:$K$306,'Payroll'!$B$7:$B$306,"&gt;="&amp;A8,'Payroll'!$B$7:$B$306,"&lt;"&amp;DATE(YEAR(A8),MONTH(A8)+1,1))</x:f>
        <x:v>2895</x:v>
      </x:c>
      <x:c r="K8" s="79" t="n">
        <x:f>COUNTIFS('Transactions'!$B$7:$B$1006,"&gt;="&amp;A8,'Transactions'!$B$7:$B$1006,"&lt;"&amp;DATE(YEAR(A8),MONTH(A8)+1,1),'Transactions'!$O$7:$O$1006,"Yes")</x:f>
        <x:v>3</x:v>
      </x:c>
      <x:c r="L8" s="79" t="n">
        <x:f>COUNTIFS('Transactions'!$B$7:$B$1006,"&gt;="&amp;A8,'Transactions'!$B$7:$B$1006,"&lt;"&amp;DATE(YEAR(A8),MONTH(A8)+1,1),'Transactions'!$Q$7:$Q$1006,"Missing")</x:f>
        <x:v>0</x:v>
      </x:c>
      <x:c r="M8" s="79" t="n">
        <x:f>COUNTIFS('Transactions'!$B$7:$B$1006,"&gt;="&amp;A8,'Transactions'!$B$7:$B$1006,"&lt;"&amp;DATE(YEAR(A8),MONTH(A8)+1,1),'Transactions'!$R$7:$R$1006,"Unreconciled")</x:f>
        <x:v>0</x:v>
      </x:c>
    </x:row>
    <x:row r="9">
      <x:c r="A9" s="80" t="n">
        <x:f>DATE(YEAR(A8),MONTH(A8)+1,1)</x:f>
        <x:v>46113</x:v>
      </x:c>
      <x:c r="B9" s="79" t="n">
        <x:f>COUNTIFS('Transactions'!$B$7:$B$1006,"&gt;="&amp;A9,'Transactions'!$B$7:$B$1006,"&lt;"&amp;DATE(YEAR(A9),MONTH(A9)+1,1))</x:f>
        <x:v>0</x:v>
      </x:c>
      <x:c r="C9" s="81" t="n">
        <x:f>SUMIFS('Transactions'!$I$7:$I$1006,'Transactions'!$B$7:$B$1006,"&gt;="&amp;A9,'Transactions'!$B$7:$B$1006,"&lt;"&amp;DATE(YEAR(A9),MONTH(A9)+1,1))</x:f>
        <x:v>0</x:v>
      </x:c>
      <x:c r="D9" s="81" t="n">
        <x:f>SUMIFS('Transactions'!$J$7:$J$1006,'Transactions'!$B$7:$B$1006,"&gt;="&amp;A9,'Transactions'!$B$7:$B$1006,"&lt;"&amp;DATE(YEAR(A9),MONTH(A9)+1,1))</x:f>
        <x:v>0</x:v>
      </x:c>
      <x:c r="E9" s="81" t="n">
        <x:f>C9-D9</x:f>
        <x:v>0</x:v>
      </x:c>
      <x:c r="F9" s="81" t="n">
        <x:f>SUMIFS('AR Invoices'!$F$7:$F$306,'AR Invoices'!$D$7:$D$306,"&gt;="&amp;A9,'AR Invoices'!$D$7:$D$306,"&lt;"&amp;DATE(YEAR(A9),MONTH(A9)+1,1))</x:f>
        <x:v>0</x:v>
      </x:c>
      <x:c r="G9" s="81" t="n">
        <x:f>SUMIFS('Customer Payments'!$H$7:$H$506,'Customer Payments'!$B$7:$B$506,"&gt;="&amp;A9,'Customer Payments'!$B$7:$B$506,"&lt;"&amp;DATE(YEAR(A9),MONTH(A9)+1,1))</x:f>
        <x:v>0</x:v>
      </x:c>
      <x:c r="H9" s="81" t="n">
        <x:f>SUMIFS('AP Bills'!$G$7:$G$306,'AP Bills'!$D$7:$D$306,"&gt;="&amp;A9,'AP Bills'!$D$7:$D$306,"&lt;"&amp;DATE(YEAR(A9),MONTH(A9)+1,1))</x:f>
        <x:v>0</x:v>
      </x:c>
      <x:c r="I9" s="81" t="n">
        <x:f>SUMIFS('Vendor Payments'!$H$7:$H$506,'Vendor Payments'!$B$7:$B$506,"&gt;="&amp;A9,'Vendor Payments'!$B$7:$B$506,"&lt;"&amp;DATE(YEAR(A9),MONTH(A9)+1,1))</x:f>
        <x:v>0</x:v>
      </x:c>
      <x:c r="J9" s="81" t="n">
        <x:f>SUMIFS('Payroll'!$K$7:$K$306,'Payroll'!$B$7:$B$306,"&gt;="&amp;A9,'Payroll'!$B$7:$B$306,"&lt;"&amp;DATE(YEAR(A9),MONTH(A9)+1,1))</x:f>
        <x:v>0</x:v>
      </x:c>
      <x:c r="K9" s="79" t="n">
        <x:f>COUNTIFS('Transactions'!$B$7:$B$1006,"&gt;="&amp;A9,'Transactions'!$B$7:$B$1006,"&lt;"&amp;DATE(YEAR(A9),MONTH(A9)+1,1),'Transactions'!$O$7:$O$1006,"Yes")</x:f>
        <x:v>0</x:v>
      </x:c>
      <x:c r="L9" s="79" t="n">
        <x:f>COUNTIFS('Transactions'!$B$7:$B$1006,"&gt;="&amp;A9,'Transactions'!$B$7:$B$1006,"&lt;"&amp;DATE(YEAR(A9),MONTH(A9)+1,1),'Transactions'!$Q$7:$Q$1006,"Missing")</x:f>
        <x:v>0</x:v>
      </x:c>
      <x:c r="M9" s="79" t="n">
        <x:f>COUNTIFS('Transactions'!$B$7:$B$1006,"&gt;="&amp;A9,'Transactions'!$B$7:$B$1006,"&lt;"&amp;DATE(YEAR(A9),MONTH(A9)+1,1),'Transactions'!$R$7:$R$1006,"Unreconciled")</x:f>
        <x:v>0</x:v>
      </x:c>
    </x:row>
    <x:row r="10">
      <x:c r="A10" s="80" t="n">
        <x:f>DATE(YEAR(A9),MONTH(A9)+1,1)</x:f>
        <x:v>46143</x:v>
      </x:c>
      <x:c r="B10" s="79" t="n">
        <x:f>COUNTIFS('Transactions'!$B$7:$B$1006,"&gt;="&amp;A10,'Transactions'!$B$7:$B$1006,"&lt;"&amp;DATE(YEAR(A10),MONTH(A10)+1,1))</x:f>
        <x:v>0</x:v>
      </x:c>
      <x:c r="C10" s="81" t="n">
        <x:f>SUMIFS('Transactions'!$I$7:$I$1006,'Transactions'!$B$7:$B$1006,"&gt;="&amp;A10,'Transactions'!$B$7:$B$1006,"&lt;"&amp;DATE(YEAR(A10),MONTH(A10)+1,1))</x:f>
        <x:v>0</x:v>
      </x:c>
      <x:c r="D10" s="81" t="n">
        <x:f>SUMIFS('Transactions'!$J$7:$J$1006,'Transactions'!$B$7:$B$1006,"&gt;="&amp;A10,'Transactions'!$B$7:$B$1006,"&lt;"&amp;DATE(YEAR(A10),MONTH(A10)+1,1))</x:f>
        <x:v>0</x:v>
      </x:c>
      <x:c r="E10" s="81" t="n">
        <x:f>C10-D10</x:f>
        <x:v>0</x:v>
      </x:c>
      <x:c r="F10" s="81" t="n">
        <x:f>SUMIFS('AR Invoices'!$F$7:$F$306,'AR Invoices'!$D$7:$D$306,"&gt;="&amp;A10,'AR Invoices'!$D$7:$D$306,"&lt;"&amp;DATE(YEAR(A10),MONTH(A10)+1,1))</x:f>
        <x:v>0</x:v>
      </x:c>
      <x:c r="G10" s="81" t="n">
        <x:f>SUMIFS('Customer Payments'!$H$7:$H$506,'Customer Payments'!$B$7:$B$506,"&gt;="&amp;A10,'Customer Payments'!$B$7:$B$506,"&lt;"&amp;DATE(YEAR(A10),MONTH(A10)+1,1))</x:f>
        <x:v>0</x:v>
      </x:c>
      <x:c r="H10" s="81" t="n">
        <x:f>SUMIFS('AP Bills'!$G$7:$G$306,'AP Bills'!$D$7:$D$306,"&gt;="&amp;A10,'AP Bills'!$D$7:$D$306,"&lt;"&amp;DATE(YEAR(A10),MONTH(A10)+1,1))</x:f>
        <x:v>0</x:v>
      </x:c>
      <x:c r="I10" s="81" t="n">
        <x:f>SUMIFS('Vendor Payments'!$H$7:$H$506,'Vendor Payments'!$B$7:$B$506,"&gt;="&amp;A10,'Vendor Payments'!$B$7:$B$506,"&lt;"&amp;DATE(YEAR(A10),MONTH(A10)+1,1))</x:f>
        <x:v>0</x:v>
      </x:c>
      <x:c r="J10" s="81" t="n">
        <x:f>SUMIFS('Payroll'!$K$7:$K$306,'Payroll'!$B$7:$B$306,"&gt;="&amp;A10,'Payroll'!$B$7:$B$306,"&lt;"&amp;DATE(YEAR(A10),MONTH(A10)+1,1))</x:f>
        <x:v>0</x:v>
      </x:c>
      <x:c r="K10" s="79" t="n">
        <x:f>COUNTIFS('Transactions'!$B$7:$B$1006,"&gt;="&amp;A10,'Transactions'!$B$7:$B$1006,"&lt;"&amp;DATE(YEAR(A10),MONTH(A10)+1,1),'Transactions'!$O$7:$O$1006,"Yes")</x:f>
        <x:v>0</x:v>
      </x:c>
      <x:c r="L10" s="79" t="n">
        <x:f>COUNTIFS('Transactions'!$B$7:$B$1006,"&gt;="&amp;A10,'Transactions'!$B$7:$B$1006,"&lt;"&amp;DATE(YEAR(A10),MONTH(A10)+1,1),'Transactions'!$Q$7:$Q$1006,"Missing")</x:f>
        <x:v>0</x:v>
      </x:c>
      <x:c r="M10" s="79" t="n">
        <x:f>COUNTIFS('Transactions'!$B$7:$B$1006,"&gt;="&amp;A10,'Transactions'!$B$7:$B$1006,"&lt;"&amp;DATE(YEAR(A10),MONTH(A10)+1,1),'Transactions'!$R$7:$R$1006,"Unreconciled")</x:f>
        <x:v>0</x:v>
      </x:c>
    </x:row>
    <x:row r="11">
      <x:c r="A11" s="80" t="n">
        <x:f>DATE(YEAR(A10),MONTH(A10)+1,1)</x:f>
        <x:v>46174</x:v>
      </x:c>
      <x:c r="B11" s="79" t="n">
        <x:f>COUNTIFS('Transactions'!$B$7:$B$1006,"&gt;="&amp;A11,'Transactions'!$B$7:$B$1006,"&lt;"&amp;DATE(YEAR(A11),MONTH(A11)+1,1))</x:f>
        <x:v>0</x:v>
      </x:c>
      <x:c r="C11" s="81" t="n">
        <x:f>SUMIFS('Transactions'!$I$7:$I$1006,'Transactions'!$B$7:$B$1006,"&gt;="&amp;A11,'Transactions'!$B$7:$B$1006,"&lt;"&amp;DATE(YEAR(A11),MONTH(A11)+1,1))</x:f>
        <x:v>0</x:v>
      </x:c>
      <x:c r="D11" s="81" t="n">
        <x:f>SUMIFS('Transactions'!$J$7:$J$1006,'Transactions'!$B$7:$B$1006,"&gt;="&amp;A11,'Transactions'!$B$7:$B$1006,"&lt;"&amp;DATE(YEAR(A11),MONTH(A11)+1,1))</x:f>
        <x:v>0</x:v>
      </x:c>
      <x:c r="E11" s="81" t="n">
        <x:f>C11-D11</x:f>
        <x:v>0</x:v>
      </x:c>
      <x:c r="F11" s="81" t="n">
        <x:f>SUMIFS('AR Invoices'!$F$7:$F$306,'AR Invoices'!$D$7:$D$306,"&gt;="&amp;A11,'AR Invoices'!$D$7:$D$306,"&lt;"&amp;DATE(YEAR(A11),MONTH(A11)+1,1))</x:f>
        <x:v>0</x:v>
      </x:c>
      <x:c r="G11" s="81" t="n">
        <x:f>SUMIFS('Customer Payments'!$H$7:$H$506,'Customer Payments'!$B$7:$B$506,"&gt;="&amp;A11,'Customer Payments'!$B$7:$B$506,"&lt;"&amp;DATE(YEAR(A11),MONTH(A11)+1,1))</x:f>
        <x:v>0</x:v>
      </x:c>
      <x:c r="H11" s="81" t="n">
        <x:f>SUMIFS('AP Bills'!$G$7:$G$306,'AP Bills'!$D$7:$D$306,"&gt;="&amp;A11,'AP Bills'!$D$7:$D$306,"&lt;"&amp;DATE(YEAR(A11),MONTH(A11)+1,1))</x:f>
        <x:v>0</x:v>
      </x:c>
      <x:c r="I11" s="81" t="n">
        <x:f>SUMIFS('Vendor Payments'!$H$7:$H$506,'Vendor Payments'!$B$7:$B$506,"&gt;="&amp;A11,'Vendor Payments'!$B$7:$B$506,"&lt;"&amp;DATE(YEAR(A11),MONTH(A11)+1,1))</x:f>
        <x:v>0</x:v>
      </x:c>
      <x:c r="J11" s="81" t="n">
        <x:f>SUMIFS('Payroll'!$K$7:$K$306,'Payroll'!$B$7:$B$306,"&gt;="&amp;A11,'Payroll'!$B$7:$B$306,"&lt;"&amp;DATE(YEAR(A11),MONTH(A11)+1,1))</x:f>
        <x:v>0</x:v>
      </x:c>
      <x:c r="K11" s="79" t="n">
        <x:f>COUNTIFS('Transactions'!$B$7:$B$1006,"&gt;="&amp;A11,'Transactions'!$B$7:$B$1006,"&lt;"&amp;DATE(YEAR(A11),MONTH(A11)+1,1),'Transactions'!$O$7:$O$1006,"Yes")</x:f>
        <x:v>0</x:v>
      </x:c>
      <x:c r="L11" s="79" t="n">
        <x:f>COUNTIFS('Transactions'!$B$7:$B$1006,"&gt;="&amp;A11,'Transactions'!$B$7:$B$1006,"&lt;"&amp;DATE(YEAR(A11),MONTH(A11)+1,1),'Transactions'!$Q$7:$Q$1006,"Missing")</x:f>
        <x:v>0</x:v>
      </x:c>
      <x:c r="M11" s="79" t="n">
        <x:f>COUNTIFS('Transactions'!$B$7:$B$1006,"&gt;="&amp;A11,'Transactions'!$B$7:$B$1006,"&lt;"&amp;DATE(YEAR(A11),MONTH(A11)+1,1),'Transactions'!$R$7:$R$1006,"Unreconciled")</x:f>
        <x:v>0</x:v>
      </x:c>
    </x:row>
    <x:row r="12">
      <x:c r="A12" s="80" t="n">
        <x:f>DATE(YEAR(A11),MONTH(A11)+1,1)</x:f>
        <x:v>46204</x:v>
      </x:c>
      <x:c r="B12" s="79" t="n">
        <x:f>COUNTIFS('Transactions'!$B$7:$B$1006,"&gt;="&amp;A12,'Transactions'!$B$7:$B$1006,"&lt;"&amp;DATE(YEAR(A12),MONTH(A12)+1,1))</x:f>
        <x:v>0</x:v>
      </x:c>
      <x:c r="C12" s="81" t="n">
        <x:f>SUMIFS('Transactions'!$I$7:$I$1006,'Transactions'!$B$7:$B$1006,"&gt;="&amp;A12,'Transactions'!$B$7:$B$1006,"&lt;"&amp;DATE(YEAR(A12),MONTH(A12)+1,1))</x:f>
        <x:v>0</x:v>
      </x:c>
      <x:c r="D12" s="81" t="n">
        <x:f>SUMIFS('Transactions'!$J$7:$J$1006,'Transactions'!$B$7:$B$1006,"&gt;="&amp;A12,'Transactions'!$B$7:$B$1006,"&lt;"&amp;DATE(YEAR(A12),MONTH(A12)+1,1))</x:f>
        <x:v>0</x:v>
      </x:c>
      <x:c r="E12" s="81" t="n">
        <x:f>C12-D12</x:f>
        <x:v>0</x:v>
      </x:c>
      <x:c r="F12" s="81" t="n">
        <x:f>SUMIFS('AR Invoices'!$F$7:$F$306,'AR Invoices'!$D$7:$D$306,"&gt;="&amp;A12,'AR Invoices'!$D$7:$D$306,"&lt;"&amp;DATE(YEAR(A12),MONTH(A12)+1,1))</x:f>
        <x:v>0</x:v>
      </x:c>
      <x:c r="G12" s="81" t="n">
        <x:f>SUMIFS('Customer Payments'!$H$7:$H$506,'Customer Payments'!$B$7:$B$506,"&gt;="&amp;A12,'Customer Payments'!$B$7:$B$506,"&lt;"&amp;DATE(YEAR(A12),MONTH(A12)+1,1))</x:f>
        <x:v>0</x:v>
      </x:c>
      <x:c r="H12" s="81" t="n">
        <x:f>SUMIFS('AP Bills'!$G$7:$G$306,'AP Bills'!$D$7:$D$306,"&gt;="&amp;A12,'AP Bills'!$D$7:$D$306,"&lt;"&amp;DATE(YEAR(A12),MONTH(A12)+1,1))</x:f>
        <x:v>0</x:v>
      </x:c>
      <x:c r="I12" s="81" t="n">
        <x:f>SUMIFS('Vendor Payments'!$H$7:$H$506,'Vendor Payments'!$B$7:$B$506,"&gt;="&amp;A12,'Vendor Payments'!$B$7:$B$506,"&lt;"&amp;DATE(YEAR(A12),MONTH(A12)+1,1))</x:f>
        <x:v>0</x:v>
      </x:c>
      <x:c r="J12" s="81" t="n">
        <x:f>SUMIFS('Payroll'!$K$7:$K$306,'Payroll'!$B$7:$B$306,"&gt;="&amp;A12,'Payroll'!$B$7:$B$306,"&lt;"&amp;DATE(YEAR(A12),MONTH(A12)+1,1))</x:f>
        <x:v>0</x:v>
      </x:c>
      <x:c r="K12" s="79" t="n">
        <x:f>COUNTIFS('Transactions'!$B$7:$B$1006,"&gt;="&amp;A12,'Transactions'!$B$7:$B$1006,"&lt;"&amp;DATE(YEAR(A12),MONTH(A12)+1,1),'Transactions'!$O$7:$O$1006,"Yes")</x:f>
        <x:v>0</x:v>
      </x:c>
      <x:c r="L12" s="79" t="n">
        <x:f>COUNTIFS('Transactions'!$B$7:$B$1006,"&gt;="&amp;A12,'Transactions'!$B$7:$B$1006,"&lt;"&amp;DATE(YEAR(A12),MONTH(A12)+1,1),'Transactions'!$Q$7:$Q$1006,"Missing")</x:f>
        <x:v>0</x:v>
      </x:c>
      <x:c r="M12" s="79" t="n">
        <x:f>COUNTIFS('Transactions'!$B$7:$B$1006,"&gt;="&amp;A12,'Transactions'!$B$7:$B$1006,"&lt;"&amp;DATE(YEAR(A12),MONTH(A12)+1,1),'Transactions'!$R$7:$R$1006,"Unreconciled")</x:f>
        <x:v>0</x:v>
      </x:c>
    </x:row>
    <x:row r="13">
      <x:c r="A13" s="80" t="n">
        <x:f>DATE(YEAR(A12),MONTH(A12)+1,1)</x:f>
        <x:v>46235</x:v>
      </x:c>
      <x:c r="B13" s="79" t="n">
        <x:f>COUNTIFS('Transactions'!$B$7:$B$1006,"&gt;="&amp;A13,'Transactions'!$B$7:$B$1006,"&lt;"&amp;DATE(YEAR(A13),MONTH(A13)+1,1))</x:f>
        <x:v>0</x:v>
      </x:c>
      <x:c r="C13" s="81" t="n">
        <x:f>SUMIFS('Transactions'!$I$7:$I$1006,'Transactions'!$B$7:$B$1006,"&gt;="&amp;A13,'Transactions'!$B$7:$B$1006,"&lt;"&amp;DATE(YEAR(A13),MONTH(A13)+1,1))</x:f>
        <x:v>0</x:v>
      </x:c>
      <x:c r="D13" s="81" t="n">
        <x:f>SUMIFS('Transactions'!$J$7:$J$1006,'Transactions'!$B$7:$B$1006,"&gt;="&amp;A13,'Transactions'!$B$7:$B$1006,"&lt;"&amp;DATE(YEAR(A13),MONTH(A13)+1,1))</x:f>
        <x:v>0</x:v>
      </x:c>
      <x:c r="E13" s="81" t="n">
        <x:f>C13-D13</x:f>
        <x:v>0</x:v>
      </x:c>
      <x:c r="F13" s="81" t="n">
        <x:f>SUMIFS('AR Invoices'!$F$7:$F$306,'AR Invoices'!$D$7:$D$306,"&gt;="&amp;A13,'AR Invoices'!$D$7:$D$306,"&lt;"&amp;DATE(YEAR(A13),MONTH(A13)+1,1))</x:f>
        <x:v>0</x:v>
      </x:c>
      <x:c r="G13" s="81" t="n">
        <x:f>SUMIFS('Customer Payments'!$H$7:$H$506,'Customer Payments'!$B$7:$B$506,"&gt;="&amp;A13,'Customer Payments'!$B$7:$B$506,"&lt;"&amp;DATE(YEAR(A13),MONTH(A13)+1,1))</x:f>
        <x:v>0</x:v>
      </x:c>
      <x:c r="H13" s="81" t="n">
        <x:f>SUMIFS('AP Bills'!$G$7:$G$306,'AP Bills'!$D$7:$D$306,"&gt;="&amp;A13,'AP Bills'!$D$7:$D$306,"&lt;"&amp;DATE(YEAR(A13),MONTH(A13)+1,1))</x:f>
        <x:v>0</x:v>
      </x:c>
      <x:c r="I13" s="81" t="n">
        <x:f>SUMIFS('Vendor Payments'!$H$7:$H$506,'Vendor Payments'!$B$7:$B$506,"&gt;="&amp;A13,'Vendor Payments'!$B$7:$B$506,"&lt;"&amp;DATE(YEAR(A13),MONTH(A13)+1,1))</x:f>
        <x:v>0</x:v>
      </x:c>
      <x:c r="J13" s="81" t="n">
        <x:f>SUMIFS('Payroll'!$K$7:$K$306,'Payroll'!$B$7:$B$306,"&gt;="&amp;A13,'Payroll'!$B$7:$B$306,"&lt;"&amp;DATE(YEAR(A13),MONTH(A13)+1,1))</x:f>
        <x:v>0</x:v>
      </x:c>
      <x:c r="K13" s="79" t="n">
        <x:f>COUNTIFS('Transactions'!$B$7:$B$1006,"&gt;="&amp;A13,'Transactions'!$B$7:$B$1006,"&lt;"&amp;DATE(YEAR(A13),MONTH(A13)+1,1),'Transactions'!$O$7:$O$1006,"Yes")</x:f>
        <x:v>0</x:v>
      </x:c>
      <x:c r="L13" s="79" t="n">
        <x:f>COUNTIFS('Transactions'!$B$7:$B$1006,"&gt;="&amp;A13,'Transactions'!$B$7:$B$1006,"&lt;"&amp;DATE(YEAR(A13),MONTH(A13)+1,1),'Transactions'!$Q$7:$Q$1006,"Missing")</x:f>
        <x:v>0</x:v>
      </x:c>
      <x:c r="M13" s="79" t="n">
        <x:f>COUNTIFS('Transactions'!$B$7:$B$1006,"&gt;="&amp;A13,'Transactions'!$B$7:$B$1006,"&lt;"&amp;DATE(YEAR(A13),MONTH(A13)+1,1),'Transactions'!$R$7:$R$1006,"Unreconciled")</x:f>
        <x:v>0</x:v>
      </x:c>
    </x:row>
    <x:row r="14">
      <x:c r="A14" s="80" t="n">
        <x:f>DATE(YEAR(A13),MONTH(A13)+1,1)</x:f>
        <x:v>46266</x:v>
      </x:c>
      <x:c r="B14" s="79" t="n">
        <x:f>COUNTIFS('Transactions'!$B$7:$B$1006,"&gt;="&amp;A14,'Transactions'!$B$7:$B$1006,"&lt;"&amp;DATE(YEAR(A14),MONTH(A14)+1,1))</x:f>
        <x:v>0</x:v>
      </x:c>
      <x:c r="C14" s="81" t="n">
        <x:f>SUMIFS('Transactions'!$I$7:$I$1006,'Transactions'!$B$7:$B$1006,"&gt;="&amp;A14,'Transactions'!$B$7:$B$1006,"&lt;"&amp;DATE(YEAR(A14),MONTH(A14)+1,1))</x:f>
        <x:v>0</x:v>
      </x:c>
      <x:c r="D14" s="81" t="n">
        <x:f>SUMIFS('Transactions'!$J$7:$J$1006,'Transactions'!$B$7:$B$1006,"&gt;="&amp;A14,'Transactions'!$B$7:$B$1006,"&lt;"&amp;DATE(YEAR(A14),MONTH(A14)+1,1))</x:f>
        <x:v>0</x:v>
      </x:c>
      <x:c r="E14" s="81" t="n">
        <x:f>C14-D14</x:f>
        <x:v>0</x:v>
      </x:c>
      <x:c r="F14" s="81" t="n">
        <x:f>SUMIFS('AR Invoices'!$F$7:$F$306,'AR Invoices'!$D$7:$D$306,"&gt;="&amp;A14,'AR Invoices'!$D$7:$D$306,"&lt;"&amp;DATE(YEAR(A14),MONTH(A14)+1,1))</x:f>
        <x:v>0</x:v>
      </x:c>
      <x:c r="G14" s="81" t="n">
        <x:f>SUMIFS('Customer Payments'!$H$7:$H$506,'Customer Payments'!$B$7:$B$506,"&gt;="&amp;A14,'Customer Payments'!$B$7:$B$506,"&lt;"&amp;DATE(YEAR(A14),MONTH(A14)+1,1))</x:f>
        <x:v>0</x:v>
      </x:c>
      <x:c r="H14" s="81" t="n">
        <x:f>SUMIFS('AP Bills'!$G$7:$G$306,'AP Bills'!$D$7:$D$306,"&gt;="&amp;A14,'AP Bills'!$D$7:$D$306,"&lt;"&amp;DATE(YEAR(A14),MONTH(A14)+1,1))</x:f>
        <x:v>0</x:v>
      </x:c>
      <x:c r="I14" s="81" t="n">
        <x:f>SUMIFS('Vendor Payments'!$H$7:$H$506,'Vendor Payments'!$B$7:$B$506,"&gt;="&amp;A14,'Vendor Payments'!$B$7:$B$506,"&lt;"&amp;DATE(YEAR(A14),MONTH(A14)+1,1))</x:f>
        <x:v>0</x:v>
      </x:c>
      <x:c r="J14" s="81" t="n">
        <x:f>SUMIFS('Payroll'!$K$7:$K$306,'Payroll'!$B$7:$B$306,"&gt;="&amp;A14,'Payroll'!$B$7:$B$306,"&lt;"&amp;DATE(YEAR(A14),MONTH(A14)+1,1))</x:f>
        <x:v>0</x:v>
      </x:c>
      <x:c r="K14" s="79" t="n">
        <x:f>COUNTIFS('Transactions'!$B$7:$B$1006,"&gt;="&amp;A14,'Transactions'!$B$7:$B$1006,"&lt;"&amp;DATE(YEAR(A14),MONTH(A14)+1,1),'Transactions'!$O$7:$O$1006,"Yes")</x:f>
        <x:v>0</x:v>
      </x:c>
      <x:c r="L14" s="79" t="n">
        <x:f>COUNTIFS('Transactions'!$B$7:$B$1006,"&gt;="&amp;A14,'Transactions'!$B$7:$B$1006,"&lt;"&amp;DATE(YEAR(A14),MONTH(A14)+1,1),'Transactions'!$Q$7:$Q$1006,"Missing")</x:f>
        <x:v>0</x:v>
      </x:c>
      <x:c r="M14" s="79" t="n">
        <x:f>COUNTIFS('Transactions'!$B$7:$B$1006,"&gt;="&amp;A14,'Transactions'!$B$7:$B$1006,"&lt;"&amp;DATE(YEAR(A14),MONTH(A14)+1,1),'Transactions'!$R$7:$R$1006,"Unreconciled")</x:f>
        <x:v>0</x:v>
      </x:c>
    </x:row>
    <x:row r="15">
      <x:c r="A15" s="80" t="n">
        <x:f>DATE(YEAR(A14),MONTH(A14)+1,1)</x:f>
        <x:v>46296</x:v>
      </x:c>
      <x:c r="B15" s="79" t="n">
        <x:f>COUNTIFS('Transactions'!$B$7:$B$1006,"&gt;="&amp;A15,'Transactions'!$B$7:$B$1006,"&lt;"&amp;DATE(YEAR(A15),MONTH(A15)+1,1))</x:f>
        <x:v>0</x:v>
      </x:c>
      <x:c r="C15" s="81" t="n">
        <x:f>SUMIFS('Transactions'!$I$7:$I$1006,'Transactions'!$B$7:$B$1006,"&gt;="&amp;A15,'Transactions'!$B$7:$B$1006,"&lt;"&amp;DATE(YEAR(A15),MONTH(A15)+1,1))</x:f>
        <x:v>0</x:v>
      </x:c>
      <x:c r="D15" s="81" t="n">
        <x:f>SUMIFS('Transactions'!$J$7:$J$1006,'Transactions'!$B$7:$B$1006,"&gt;="&amp;A15,'Transactions'!$B$7:$B$1006,"&lt;"&amp;DATE(YEAR(A15),MONTH(A15)+1,1))</x:f>
        <x:v>0</x:v>
      </x:c>
      <x:c r="E15" s="81" t="n">
        <x:f>C15-D15</x:f>
        <x:v>0</x:v>
      </x:c>
      <x:c r="F15" s="81" t="n">
        <x:f>SUMIFS('AR Invoices'!$F$7:$F$306,'AR Invoices'!$D$7:$D$306,"&gt;="&amp;A15,'AR Invoices'!$D$7:$D$306,"&lt;"&amp;DATE(YEAR(A15),MONTH(A15)+1,1))</x:f>
        <x:v>0</x:v>
      </x:c>
      <x:c r="G15" s="81" t="n">
        <x:f>SUMIFS('Customer Payments'!$H$7:$H$506,'Customer Payments'!$B$7:$B$506,"&gt;="&amp;A15,'Customer Payments'!$B$7:$B$506,"&lt;"&amp;DATE(YEAR(A15),MONTH(A15)+1,1))</x:f>
        <x:v>0</x:v>
      </x:c>
      <x:c r="H15" s="81" t="n">
        <x:f>SUMIFS('AP Bills'!$G$7:$G$306,'AP Bills'!$D$7:$D$306,"&gt;="&amp;A15,'AP Bills'!$D$7:$D$306,"&lt;"&amp;DATE(YEAR(A15),MONTH(A15)+1,1))</x:f>
        <x:v>0</x:v>
      </x:c>
      <x:c r="I15" s="81" t="n">
        <x:f>SUMIFS('Vendor Payments'!$H$7:$H$506,'Vendor Payments'!$B$7:$B$506,"&gt;="&amp;A15,'Vendor Payments'!$B$7:$B$506,"&lt;"&amp;DATE(YEAR(A15),MONTH(A15)+1,1))</x:f>
        <x:v>0</x:v>
      </x:c>
      <x:c r="J15" s="81" t="n">
        <x:f>SUMIFS('Payroll'!$K$7:$K$306,'Payroll'!$B$7:$B$306,"&gt;="&amp;A15,'Payroll'!$B$7:$B$306,"&lt;"&amp;DATE(YEAR(A15),MONTH(A15)+1,1))</x:f>
        <x:v>0</x:v>
      </x:c>
      <x:c r="K15" s="79" t="n">
        <x:f>COUNTIFS('Transactions'!$B$7:$B$1006,"&gt;="&amp;A15,'Transactions'!$B$7:$B$1006,"&lt;"&amp;DATE(YEAR(A15),MONTH(A15)+1,1),'Transactions'!$O$7:$O$1006,"Yes")</x:f>
        <x:v>0</x:v>
      </x:c>
      <x:c r="L15" s="79" t="n">
        <x:f>COUNTIFS('Transactions'!$B$7:$B$1006,"&gt;="&amp;A15,'Transactions'!$B$7:$B$1006,"&lt;"&amp;DATE(YEAR(A15),MONTH(A15)+1,1),'Transactions'!$Q$7:$Q$1006,"Missing")</x:f>
        <x:v>0</x:v>
      </x:c>
      <x:c r="M15" s="79" t="n">
        <x:f>COUNTIFS('Transactions'!$B$7:$B$1006,"&gt;="&amp;A15,'Transactions'!$B$7:$B$1006,"&lt;"&amp;DATE(YEAR(A15),MONTH(A15)+1,1),'Transactions'!$R$7:$R$1006,"Unreconciled")</x:f>
        <x:v>0</x:v>
      </x:c>
    </x:row>
    <x:row r="16">
      <x:c r="A16" s="80" t="n">
        <x:f>DATE(YEAR(A15),MONTH(A15)+1,1)</x:f>
        <x:v>46327</x:v>
      </x:c>
      <x:c r="B16" s="79" t="n">
        <x:f>COUNTIFS('Transactions'!$B$7:$B$1006,"&gt;="&amp;A16,'Transactions'!$B$7:$B$1006,"&lt;"&amp;DATE(YEAR(A16),MONTH(A16)+1,1))</x:f>
        <x:v>0</x:v>
      </x:c>
      <x:c r="C16" s="81" t="n">
        <x:f>SUMIFS('Transactions'!$I$7:$I$1006,'Transactions'!$B$7:$B$1006,"&gt;="&amp;A16,'Transactions'!$B$7:$B$1006,"&lt;"&amp;DATE(YEAR(A16),MONTH(A16)+1,1))</x:f>
        <x:v>0</x:v>
      </x:c>
      <x:c r="D16" s="81" t="n">
        <x:f>SUMIFS('Transactions'!$J$7:$J$1006,'Transactions'!$B$7:$B$1006,"&gt;="&amp;A16,'Transactions'!$B$7:$B$1006,"&lt;"&amp;DATE(YEAR(A16),MONTH(A16)+1,1))</x:f>
        <x:v>0</x:v>
      </x:c>
      <x:c r="E16" s="81" t="n">
        <x:f>C16-D16</x:f>
        <x:v>0</x:v>
      </x:c>
      <x:c r="F16" s="81" t="n">
        <x:f>SUMIFS('AR Invoices'!$F$7:$F$306,'AR Invoices'!$D$7:$D$306,"&gt;="&amp;A16,'AR Invoices'!$D$7:$D$306,"&lt;"&amp;DATE(YEAR(A16),MONTH(A16)+1,1))</x:f>
        <x:v>0</x:v>
      </x:c>
      <x:c r="G16" s="81" t="n">
        <x:f>SUMIFS('Customer Payments'!$H$7:$H$506,'Customer Payments'!$B$7:$B$506,"&gt;="&amp;A16,'Customer Payments'!$B$7:$B$506,"&lt;"&amp;DATE(YEAR(A16),MONTH(A16)+1,1))</x:f>
        <x:v>0</x:v>
      </x:c>
      <x:c r="H16" s="81" t="n">
        <x:f>SUMIFS('AP Bills'!$G$7:$G$306,'AP Bills'!$D$7:$D$306,"&gt;="&amp;A16,'AP Bills'!$D$7:$D$306,"&lt;"&amp;DATE(YEAR(A16),MONTH(A16)+1,1))</x:f>
        <x:v>0</x:v>
      </x:c>
      <x:c r="I16" s="81" t="n">
        <x:f>SUMIFS('Vendor Payments'!$H$7:$H$506,'Vendor Payments'!$B$7:$B$506,"&gt;="&amp;A16,'Vendor Payments'!$B$7:$B$506,"&lt;"&amp;DATE(YEAR(A16),MONTH(A16)+1,1))</x:f>
        <x:v>0</x:v>
      </x:c>
      <x:c r="J16" s="81" t="n">
        <x:f>SUMIFS('Payroll'!$K$7:$K$306,'Payroll'!$B$7:$B$306,"&gt;="&amp;A16,'Payroll'!$B$7:$B$306,"&lt;"&amp;DATE(YEAR(A16),MONTH(A16)+1,1))</x:f>
        <x:v>0</x:v>
      </x:c>
      <x:c r="K16" s="79" t="n">
        <x:f>COUNTIFS('Transactions'!$B$7:$B$1006,"&gt;="&amp;A16,'Transactions'!$B$7:$B$1006,"&lt;"&amp;DATE(YEAR(A16),MONTH(A16)+1,1),'Transactions'!$O$7:$O$1006,"Yes")</x:f>
        <x:v>0</x:v>
      </x:c>
      <x:c r="L16" s="79" t="n">
        <x:f>COUNTIFS('Transactions'!$B$7:$B$1006,"&gt;="&amp;A16,'Transactions'!$B$7:$B$1006,"&lt;"&amp;DATE(YEAR(A16),MONTH(A16)+1,1),'Transactions'!$Q$7:$Q$1006,"Missing")</x:f>
        <x:v>0</x:v>
      </x:c>
      <x:c r="M16" s="79" t="n">
        <x:f>COUNTIFS('Transactions'!$B$7:$B$1006,"&gt;="&amp;A16,'Transactions'!$B$7:$B$1006,"&lt;"&amp;DATE(YEAR(A16),MONTH(A16)+1,1),'Transactions'!$R$7:$R$1006,"Unreconciled")</x:f>
        <x:v>0</x:v>
      </x:c>
    </x:row>
    <x:row r="17">
      <x:c r="A17" s="80" t="n">
        <x:f>DATE(YEAR(A16),MONTH(A16)+1,1)</x:f>
        <x:v>46357</x:v>
      </x:c>
      <x:c r="B17" s="79" t="n">
        <x:f>COUNTIFS('Transactions'!$B$7:$B$1006,"&gt;="&amp;A17,'Transactions'!$B$7:$B$1006,"&lt;"&amp;DATE(YEAR(A17),MONTH(A17)+1,1))</x:f>
        <x:v>0</x:v>
      </x:c>
      <x:c r="C17" s="81" t="n">
        <x:f>SUMIFS('Transactions'!$I$7:$I$1006,'Transactions'!$B$7:$B$1006,"&gt;="&amp;A17,'Transactions'!$B$7:$B$1006,"&lt;"&amp;DATE(YEAR(A17),MONTH(A17)+1,1))</x:f>
        <x:v>0</x:v>
      </x:c>
      <x:c r="D17" s="81" t="n">
        <x:f>SUMIFS('Transactions'!$J$7:$J$1006,'Transactions'!$B$7:$B$1006,"&gt;="&amp;A17,'Transactions'!$B$7:$B$1006,"&lt;"&amp;DATE(YEAR(A17),MONTH(A17)+1,1))</x:f>
        <x:v>0</x:v>
      </x:c>
      <x:c r="E17" s="81" t="n">
        <x:f>C17-D17</x:f>
        <x:v>0</x:v>
      </x:c>
      <x:c r="F17" s="81" t="n">
        <x:f>SUMIFS('AR Invoices'!$F$7:$F$306,'AR Invoices'!$D$7:$D$306,"&gt;="&amp;A17,'AR Invoices'!$D$7:$D$306,"&lt;"&amp;DATE(YEAR(A17),MONTH(A17)+1,1))</x:f>
        <x:v>0</x:v>
      </x:c>
      <x:c r="G17" s="81" t="n">
        <x:f>SUMIFS('Customer Payments'!$H$7:$H$506,'Customer Payments'!$B$7:$B$506,"&gt;="&amp;A17,'Customer Payments'!$B$7:$B$506,"&lt;"&amp;DATE(YEAR(A17),MONTH(A17)+1,1))</x:f>
        <x:v>0</x:v>
      </x:c>
      <x:c r="H17" s="81" t="n">
        <x:f>SUMIFS('AP Bills'!$G$7:$G$306,'AP Bills'!$D$7:$D$306,"&gt;="&amp;A17,'AP Bills'!$D$7:$D$306,"&lt;"&amp;DATE(YEAR(A17),MONTH(A17)+1,1))</x:f>
        <x:v>0</x:v>
      </x:c>
      <x:c r="I17" s="81" t="n">
        <x:f>SUMIFS('Vendor Payments'!$H$7:$H$506,'Vendor Payments'!$B$7:$B$506,"&gt;="&amp;A17,'Vendor Payments'!$B$7:$B$506,"&lt;"&amp;DATE(YEAR(A17),MONTH(A17)+1,1))</x:f>
        <x:v>0</x:v>
      </x:c>
      <x:c r="J17" s="81" t="n">
        <x:f>SUMIFS('Payroll'!$K$7:$K$306,'Payroll'!$B$7:$B$306,"&gt;="&amp;A17,'Payroll'!$B$7:$B$306,"&lt;"&amp;DATE(YEAR(A17),MONTH(A17)+1,1))</x:f>
        <x:v>0</x:v>
      </x:c>
      <x:c r="K17" s="79" t="n">
        <x:f>COUNTIFS('Transactions'!$B$7:$B$1006,"&gt;="&amp;A17,'Transactions'!$B$7:$B$1006,"&lt;"&amp;DATE(YEAR(A17),MONTH(A17)+1,1),'Transactions'!$O$7:$O$1006,"Yes")</x:f>
        <x:v>0</x:v>
      </x:c>
      <x:c r="L17" s="79" t="n">
        <x:f>COUNTIFS('Transactions'!$B$7:$B$1006,"&gt;="&amp;A17,'Transactions'!$B$7:$B$1006,"&lt;"&amp;DATE(YEAR(A17),MONTH(A17)+1,1),'Transactions'!$Q$7:$Q$1006,"Missing")</x:f>
        <x:v>0</x:v>
      </x:c>
      <x:c r="M17" s="79" t="n">
        <x:f>COUNTIFS('Transactions'!$B$7:$B$1006,"&gt;="&amp;A17,'Transactions'!$B$7:$B$1006,"&lt;"&amp;DATE(YEAR(A17),MONTH(A17)+1,1),'Transactions'!$R$7:$R$1006,"Unreconciled")</x:f>
        <x:v>0</x:v>
      </x:c>
    </x:row>
    <x:row r="18">
      <x:c r="A18" s="80" t="n">
        <x:f>DATE(YEAR(A17),MONTH(A17)+1,1)</x:f>
        <x:v>46388</x:v>
      </x:c>
      <x:c r="B18" s="79" t="n">
        <x:f>COUNTIFS('Transactions'!$B$7:$B$1006,"&gt;="&amp;A18,'Transactions'!$B$7:$B$1006,"&lt;"&amp;DATE(YEAR(A18),MONTH(A18)+1,1))</x:f>
        <x:v>0</x:v>
      </x:c>
      <x:c r="C18" s="81" t="n">
        <x:f>SUMIFS('Transactions'!$I$7:$I$1006,'Transactions'!$B$7:$B$1006,"&gt;="&amp;A18,'Transactions'!$B$7:$B$1006,"&lt;"&amp;DATE(YEAR(A18),MONTH(A18)+1,1))</x:f>
        <x:v>0</x:v>
      </x:c>
      <x:c r="D18" s="81" t="n">
        <x:f>SUMIFS('Transactions'!$J$7:$J$1006,'Transactions'!$B$7:$B$1006,"&gt;="&amp;A18,'Transactions'!$B$7:$B$1006,"&lt;"&amp;DATE(YEAR(A18),MONTH(A18)+1,1))</x:f>
        <x:v>0</x:v>
      </x:c>
      <x:c r="E18" s="81" t="n">
        <x:f>C18-D18</x:f>
        <x:v>0</x:v>
      </x:c>
      <x:c r="F18" s="81" t="n">
        <x:f>SUMIFS('AR Invoices'!$F$7:$F$306,'AR Invoices'!$D$7:$D$306,"&gt;="&amp;A18,'AR Invoices'!$D$7:$D$306,"&lt;"&amp;DATE(YEAR(A18),MONTH(A18)+1,1))</x:f>
        <x:v>0</x:v>
      </x:c>
      <x:c r="G18" s="81" t="n">
        <x:f>SUMIFS('Customer Payments'!$H$7:$H$506,'Customer Payments'!$B$7:$B$506,"&gt;="&amp;A18,'Customer Payments'!$B$7:$B$506,"&lt;"&amp;DATE(YEAR(A18),MONTH(A18)+1,1))</x:f>
        <x:v>0</x:v>
      </x:c>
      <x:c r="H18" s="81" t="n">
        <x:f>SUMIFS('AP Bills'!$G$7:$G$306,'AP Bills'!$D$7:$D$306,"&gt;="&amp;A18,'AP Bills'!$D$7:$D$306,"&lt;"&amp;DATE(YEAR(A18),MONTH(A18)+1,1))</x:f>
        <x:v>0</x:v>
      </x:c>
      <x:c r="I18" s="81" t="n">
        <x:f>SUMIFS('Vendor Payments'!$H$7:$H$506,'Vendor Payments'!$B$7:$B$506,"&gt;="&amp;A18,'Vendor Payments'!$B$7:$B$506,"&lt;"&amp;DATE(YEAR(A18),MONTH(A18)+1,1))</x:f>
        <x:v>0</x:v>
      </x:c>
      <x:c r="J18" s="81" t="n">
        <x:f>SUMIFS('Payroll'!$K$7:$K$306,'Payroll'!$B$7:$B$306,"&gt;="&amp;A18,'Payroll'!$B$7:$B$306,"&lt;"&amp;DATE(YEAR(A18),MONTH(A18)+1,1))</x:f>
        <x:v>0</x:v>
      </x:c>
      <x:c r="K18" s="79" t="n">
        <x:f>COUNTIFS('Transactions'!$B$7:$B$1006,"&gt;="&amp;A18,'Transactions'!$B$7:$B$1006,"&lt;"&amp;DATE(YEAR(A18),MONTH(A18)+1,1),'Transactions'!$O$7:$O$1006,"Yes")</x:f>
        <x:v>0</x:v>
      </x:c>
      <x:c r="L18" s="79" t="n">
        <x:f>COUNTIFS('Transactions'!$B$7:$B$1006,"&gt;="&amp;A18,'Transactions'!$B$7:$B$1006,"&lt;"&amp;DATE(YEAR(A18),MONTH(A18)+1,1),'Transactions'!$Q$7:$Q$1006,"Missing")</x:f>
        <x:v>0</x:v>
      </x:c>
      <x:c r="M18" s="79" t="n">
        <x:f>COUNTIFS('Transactions'!$B$7:$B$1006,"&gt;="&amp;A18,'Transactions'!$B$7:$B$1006,"&lt;"&amp;DATE(YEAR(A18),MONTH(A18)+1,1),'Transactions'!$R$7:$R$1006,"Unreconciled")</x:f>
        <x:v>0</x:v>
      </x:c>
    </x:row>
    <x:row r="19">
      <x:c r="A19" s="80" t="n">
        <x:f>DATE(YEAR(A18),MONTH(A18)+1,1)</x:f>
        <x:v>46419</x:v>
      </x:c>
      <x:c r="B19" s="79" t="n">
        <x:f>COUNTIFS('Transactions'!$B$7:$B$1006,"&gt;="&amp;A19,'Transactions'!$B$7:$B$1006,"&lt;"&amp;DATE(YEAR(A19),MONTH(A19)+1,1))</x:f>
        <x:v>0</x:v>
      </x:c>
      <x:c r="C19" s="81" t="n">
        <x:f>SUMIFS('Transactions'!$I$7:$I$1006,'Transactions'!$B$7:$B$1006,"&gt;="&amp;A19,'Transactions'!$B$7:$B$1006,"&lt;"&amp;DATE(YEAR(A19),MONTH(A19)+1,1))</x:f>
        <x:v>0</x:v>
      </x:c>
      <x:c r="D19" s="81" t="n">
        <x:f>SUMIFS('Transactions'!$J$7:$J$1006,'Transactions'!$B$7:$B$1006,"&gt;="&amp;A19,'Transactions'!$B$7:$B$1006,"&lt;"&amp;DATE(YEAR(A19),MONTH(A19)+1,1))</x:f>
        <x:v>0</x:v>
      </x:c>
      <x:c r="E19" s="81" t="n">
        <x:f>C19-D19</x:f>
        <x:v>0</x:v>
      </x:c>
      <x:c r="F19" s="81" t="n">
        <x:f>SUMIFS('AR Invoices'!$F$7:$F$306,'AR Invoices'!$D$7:$D$306,"&gt;="&amp;A19,'AR Invoices'!$D$7:$D$306,"&lt;"&amp;DATE(YEAR(A19),MONTH(A19)+1,1))</x:f>
        <x:v>0</x:v>
      </x:c>
      <x:c r="G19" s="81" t="n">
        <x:f>SUMIFS('Customer Payments'!$H$7:$H$506,'Customer Payments'!$B$7:$B$506,"&gt;="&amp;A19,'Customer Payments'!$B$7:$B$506,"&lt;"&amp;DATE(YEAR(A19),MONTH(A19)+1,1))</x:f>
        <x:v>0</x:v>
      </x:c>
      <x:c r="H19" s="81" t="n">
        <x:f>SUMIFS('AP Bills'!$G$7:$G$306,'AP Bills'!$D$7:$D$306,"&gt;="&amp;A19,'AP Bills'!$D$7:$D$306,"&lt;"&amp;DATE(YEAR(A19),MONTH(A19)+1,1))</x:f>
        <x:v>0</x:v>
      </x:c>
      <x:c r="I19" s="81" t="n">
        <x:f>SUMIFS('Vendor Payments'!$H$7:$H$506,'Vendor Payments'!$B$7:$B$506,"&gt;="&amp;A19,'Vendor Payments'!$B$7:$B$506,"&lt;"&amp;DATE(YEAR(A19),MONTH(A19)+1,1))</x:f>
        <x:v>0</x:v>
      </x:c>
      <x:c r="J19" s="81" t="n">
        <x:f>SUMIFS('Payroll'!$K$7:$K$306,'Payroll'!$B$7:$B$306,"&gt;="&amp;A19,'Payroll'!$B$7:$B$306,"&lt;"&amp;DATE(YEAR(A19),MONTH(A19)+1,1))</x:f>
        <x:v>0</x:v>
      </x:c>
      <x:c r="K19" s="79" t="n">
        <x:f>COUNTIFS('Transactions'!$B$7:$B$1006,"&gt;="&amp;A19,'Transactions'!$B$7:$B$1006,"&lt;"&amp;DATE(YEAR(A19),MONTH(A19)+1,1),'Transactions'!$O$7:$O$1006,"Yes")</x:f>
        <x:v>0</x:v>
      </x:c>
      <x:c r="L19" s="79" t="n">
        <x:f>COUNTIFS('Transactions'!$B$7:$B$1006,"&gt;="&amp;A19,'Transactions'!$B$7:$B$1006,"&lt;"&amp;DATE(YEAR(A19),MONTH(A19)+1,1),'Transactions'!$Q$7:$Q$1006,"Missing")</x:f>
        <x:v>0</x:v>
      </x:c>
      <x:c r="M19" s="79" t="n">
        <x:f>COUNTIFS('Transactions'!$B$7:$B$1006,"&gt;="&amp;A19,'Transactions'!$B$7:$B$1006,"&lt;"&amp;DATE(YEAR(A19),MONTH(A19)+1,1),'Transactions'!$R$7:$R$1006,"Unreconciled")</x:f>
        <x:v>0</x:v>
      </x:c>
    </x:row>
    <x:row r="20">
      <x:c r="A20" s="80" t="n">
        <x:f>DATE(YEAR(A19),MONTH(A19)+1,1)</x:f>
        <x:v>46447</x:v>
      </x:c>
      <x:c r="B20" s="79" t="n">
        <x:f>COUNTIFS('Transactions'!$B$7:$B$1006,"&gt;="&amp;A20,'Transactions'!$B$7:$B$1006,"&lt;"&amp;DATE(YEAR(A20),MONTH(A20)+1,1))</x:f>
        <x:v>0</x:v>
      </x:c>
      <x:c r="C20" s="81" t="n">
        <x:f>SUMIFS('Transactions'!$I$7:$I$1006,'Transactions'!$B$7:$B$1006,"&gt;="&amp;A20,'Transactions'!$B$7:$B$1006,"&lt;"&amp;DATE(YEAR(A20),MONTH(A20)+1,1))</x:f>
        <x:v>0</x:v>
      </x:c>
      <x:c r="D20" s="81" t="n">
        <x:f>SUMIFS('Transactions'!$J$7:$J$1006,'Transactions'!$B$7:$B$1006,"&gt;="&amp;A20,'Transactions'!$B$7:$B$1006,"&lt;"&amp;DATE(YEAR(A20),MONTH(A20)+1,1))</x:f>
        <x:v>0</x:v>
      </x:c>
      <x:c r="E20" s="81" t="n">
        <x:f>C20-D20</x:f>
        <x:v>0</x:v>
      </x:c>
      <x:c r="F20" s="81" t="n">
        <x:f>SUMIFS('AR Invoices'!$F$7:$F$306,'AR Invoices'!$D$7:$D$306,"&gt;="&amp;A20,'AR Invoices'!$D$7:$D$306,"&lt;"&amp;DATE(YEAR(A20),MONTH(A20)+1,1))</x:f>
        <x:v>0</x:v>
      </x:c>
      <x:c r="G20" s="81" t="n">
        <x:f>SUMIFS('Customer Payments'!$H$7:$H$506,'Customer Payments'!$B$7:$B$506,"&gt;="&amp;A20,'Customer Payments'!$B$7:$B$506,"&lt;"&amp;DATE(YEAR(A20),MONTH(A20)+1,1))</x:f>
        <x:v>0</x:v>
      </x:c>
      <x:c r="H20" s="81" t="n">
        <x:f>SUMIFS('AP Bills'!$G$7:$G$306,'AP Bills'!$D$7:$D$306,"&gt;="&amp;A20,'AP Bills'!$D$7:$D$306,"&lt;"&amp;DATE(YEAR(A20),MONTH(A20)+1,1))</x:f>
        <x:v>0</x:v>
      </x:c>
      <x:c r="I20" s="81" t="n">
        <x:f>SUMIFS('Vendor Payments'!$H$7:$H$506,'Vendor Payments'!$B$7:$B$506,"&gt;="&amp;A20,'Vendor Payments'!$B$7:$B$506,"&lt;"&amp;DATE(YEAR(A20),MONTH(A20)+1,1))</x:f>
        <x:v>0</x:v>
      </x:c>
      <x:c r="J20" s="81" t="n">
        <x:f>SUMIFS('Payroll'!$K$7:$K$306,'Payroll'!$B$7:$B$306,"&gt;="&amp;A20,'Payroll'!$B$7:$B$306,"&lt;"&amp;DATE(YEAR(A20),MONTH(A20)+1,1))</x:f>
        <x:v>0</x:v>
      </x:c>
      <x:c r="K20" s="79" t="n">
        <x:f>COUNTIFS('Transactions'!$B$7:$B$1006,"&gt;="&amp;A20,'Transactions'!$B$7:$B$1006,"&lt;"&amp;DATE(YEAR(A20),MONTH(A20)+1,1),'Transactions'!$O$7:$O$1006,"Yes")</x:f>
        <x:v>0</x:v>
      </x:c>
      <x:c r="L20" s="79" t="n">
        <x:f>COUNTIFS('Transactions'!$B$7:$B$1006,"&gt;="&amp;A20,'Transactions'!$B$7:$B$1006,"&lt;"&amp;DATE(YEAR(A20),MONTH(A20)+1,1),'Transactions'!$Q$7:$Q$1006,"Missing")</x:f>
        <x:v>0</x:v>
      </x:c>
      <x:c r="M20" s="79" t="n">
        <x:f>COUNTIFS('Transactions'!$B$7:$B$1006,"&gt;="&amp;A20,'Transactions'!$B$7:$B$1006,"&lt;"&amp;DATE(YEAR(A20),MONTH(A20)+1,1),'Transactions'!$R$7:$R$1006,"Unreconciled")</x:f>
        <x:v>0</x:v>
      </x:c>
    </x:row>
    <x:row r="21">
      <x:c r="A21" s="80" t="n">
        <x:f>DATE(YEAR(A20),MONTH(A20)+1,1)</x:f>
        <x:v>46478</x:v>
      </x:c>
      <x:c r="B21" s="79" t="n">
        <x:f>COUNTIFS('Transactions'!$B$7:$B$1006,"&gt;="&amp;A21,'Transactions'!$B$7:$B$1006,"&lt;"&amp;DATE(YEAR(A21),MONTH(A21)+1,1))</x:f>
        <x:v>0</x:v>
      </x:c>
      <x:c r="C21" s="81" t="n">
        <x:f>SUMIFS('Transactions'!$I$7:$I$1006,'Transactions'!$B$7:$B$1006,"&gt;="&amp;A21,'Transactions'!$B$7:$B$1006,"&lt;"&amp;DATE(YEAR(A21),MONTH(A21)+1,1))</x:f>
        <x:v>0</x:v>
      </x:c>
      <x:c r="D21" s="81" t="n">
        <x:f>SUMIFS('Transactions'!$J$7:$J$1006,'Transactions'!$B$7:$B$1006,"&gt;="&amp;A21,'Transactions'!$B$7:$B$1006,"&lt;"&amp;DATE(YEAR(A21),MONTH(A21)+1,1))</x:f>
        <x:v>0</x:v>
      </x:c>
      <x:c r="E21" s="81" t="n">
        <x:f>C21-D21</x:f>
        <x:v>0</x:v>
      </x:c>
      <x:c r="F21" s="81" t="n">
        <x:f>SUMIFS('AR Invoices'!$F$7:$F$306,'AR Invoices'!$D$7:$D$306,"&gt;="&amp;A21,'AR Invoices'!$D$7:$D$306,"&lt;"&amp;DATE(YEAR(A21),MONTH(A21)+1,1))</x:f>
        <x:v>0</x:v>
      </x:c>
      <x:c r="G21" s="81" t="n">
        <x:f>SUMIFS('Customer Payments'!$H$7:$H$506,'Customer Payments'!$B$7:$B$506,"&gt;="&amp;A21,'Customer Payments'!$B$7:$B$506,"&lt;"&amp;DATE(YEAR(A21),MONTH(A21)+1,1))</x:f>
        <x:v>0</x:v>
      </x:c>
      <x:c r="H21" s="81" t="n">
        <x:f>SUMIFS('AP Bills'!$G$7:$G$306,'AP Bills'!$D$7:$D$306,"&gt;="&amp;A21,'AP Bills'!$D$7:$D$306,"&lt;"&amp;DATE(YEAR(A21),MONTH(A21)+1,1))</x:f>
        <x:v>0</x:v>
      </x:c>
      <x:c r="I21" s="81" t="n">
        <x:f>SUMIFS('Vendor Payments'!$H$7:$H$506,'Vendor Payments'!$B$7:$B$506,"&gt;="&amp;A21,'Vendor Payments'!$B$7:$B$506,"&lt;"&amp;DATE(YEAR(A21),MONTH(A21)+1,1))</x:f>
        <x:v>0</x:v>
      </x:c>
      <x:c r="J21" s="81" t="n">
        <x:f>SUMIFS('Payroll'!$K$7:$K$306,'Payroll'!$B$7:$B$306,"&gt;="&amp;A21,'Payroll'!$B$7:$B$306,"&lt;"&amp;DATE(YEAR(A21),MONTH(A21)+1,1))</x:f>
        <x:v>0</x:v>
      </x:c>
      <x:c r="K21" s="79" t="n">
        <x:f>COUNTIFS('Transactions'!$B$7:$B$1006,"&gt;="&amp;A21,'Transactions'!$B$7:$B$1006,"&lt;"&amp;DATE(YEAR(A21),MONTH(A21)+1,1),'Transactions'!$O$7:$O$1006,"Yes")</x:f>
        <x:v>0</x:v>
      </x:c>
      <x:c r="L21" s="79" t="n">
        <x:f>COUNTIFS('Transactions'!$B$7:$B$1006,"&gt;="&amp;A21,'Transactions'!$B$7:$B$1006,"&lt;"&amp;DATE(YEAR(A21),MONTH(A21)+1,1),'Transactions'!$Q$7:$Q$1006,"Missing")</x:f>
        <x:v>0</x:v>
      </x:c>
      <x:c r="M21" s="79" t="n">
        <x:f>COUNTIFS('Transactions'!$B$7:$B$1006,"&gt;="&amp;A21,'Transactions'!$B$7:$B$1006,"&lt;"&amp;DATE(YEAR(A21),MONTH(A21)+1,1),'Transactions'!$R$7:$R$1006,"Unreconciled")</x:f>
        <x:v>0</x:v>
      </x:c>
    </x:row>
    <x:row r="22">
      <x:c r="A22" s="80" t="n">
        <x:f>DATE(YEAR(A21),MONTH(A21)+1,1)</x:f>
        <x:v>46508</x:v>
      </x:c>
      <x:c r="B22" s="79" t="n">
        <x:f>COUNTIFS('Transactions'!$B$7:$B$1006,"&gt;="&amp;A22,'Transactions'!$B$7:$B$1006,"&lt;"&amp;DATE(YEAR(A22),MONTH(A22)+1,1))</x:f>
        <x:v>0</x:v>
      </x:c>
      <x:c r="C22" s="81" t="n">
        <x:f>SUMIFS('Transactions'!$I$7:$I$1006,'Transactions'!$B$7:$B$1006,"&gt;="&amp;A22,'Transactions'!$B$7:$B$1006,"&lt;"&amp;DATE(YEAR(A22),MONTH(A22)+1,1))</x:f>
        <x:v>0</x:v>
      </x:c>
      <x:c r="D22" s="81" t="n">
        <x:f>SUMIFS('Transactions'!$J$7:$J$1006,'Transactions'!$B$7:$B$1006,"&gt;="&amp;A22,'Transactions'!$B$7:$B$1006,"&lt;"&amp;DATE(YEAR(A22),MONTH(A22)+1,1))</x:f>
        <x:v>0</x:v>
      </x:c>
      <x:c r="E22" s="81" t="n">
        <x:f>C22-D22</x:f>
        <x:v>0</x:v>
      </x:c>
      <x:c r="F22" s="81" t="n">
        <x:f>SUMIFS('AR Invoices'!$F$7:$F$306,'AR Invoices'!$D$7:$D$306,"&gt;="&amp;A22,'AR Invoices'!$D$7:$D$306,"&lt;"&amp;DATE(YEAR(A22),MONTH(A22)+1,1))</x:f>
        <x:v>0</x:v>
      </x:c>
      <x:c r="G22" s="81" t="n">
        <x:f>SUMIFS('Customer Payments'!$H$7:$H$506,'Customer Payments'!$B$7:$B$506,"&gt;="&amp;A22,'Customer Payments'!$B$7:$B$506,"&lt;"&amp;DATE(YEAR(A22),MONTH(A22)+1,1))</x:f>
        <x:v>0</x:v>
      </x:c>
      <x:c r="H22" s="81" t="n">
        <x:f>SUMIFS('AP Bills'!$G$7:$G$306,'AP Bills'!$D$7:$D$306,"&gt;="&amp;A22,'AP Bills'!$D$7:$D$306,"&lt;"&amp;DATE(YEAR(A22),MONTH(A22)+1,1))</x:f>
        <x:v>0</x:v>
      </x:c>
      <x:c r="I22" s="81" t="n">
        <x:f>SUMIFS('Vendor Payments'!$H$7:$H$506,'Vendor Payments'!$B$7:$B$506,"&gt;="&amp;A22,'Vendor Payments'!$B$7:$B$506,"&lt;"&amp;DATE(YEAR(A22),MONTH(A22)+1,1))</x:f>
        <x:v>0</x:v>
      </x:c>
      <x:c r="J22" s="81" t="n">
        <x:f>SUMIFS('Payroll'!$K$7:$K$306,'Payroll'!$B$7:$B$306,"&gt;="&amp;A22,'Payroll'!$B$7:$B$306,"&lt;"&amp;DATE(YEAR(A22),MONTH(A22)+1,1))</x:f>
        <x:v>0</x:v>
      </x:c>
      <x:c r="K22" s="79" t="n">
        <x:f>COUNTIFS('Transactions'!$B$7:$B$1006,"&gt;="&amp;A22,'Transactions'!$B$7:$B$1006,"&lt;"&amp;DATE(YEAR(A22),MONTH(A22)+1,1),'Transactions'!$O$7:$O$1006,"Yes")</x:f>
        <x:v>0</x:v>
      </x:c>
      <x:c r="L22" s="79" t="n">
        <x:f>COUNTIFS('Transactions'!$B$7:$B$1006,"&gt;="&amp;A22,'Transactions'!$B$7:$B$1006,"&lt;"&amp;DATE(YEAR(A22),MONTH(A22)+1,1),'Transactions'!$Q$7:$Q$1006,"Missing")</x:f>
        <x:v>0</x:v>
      </x:c>
      <x:c r="M22" s="79" t="n">
        <x:f>COUNTIFS('Transactions'!$B$7:$B$1006,"&gt;="&amp;A22,'Transactions'!$B$7:$B$1006,"&lt;"&amp;DATE(YEAR(A22),MONTH(A22)+1,1),'Transactions'!$R$7:$R$1006,"Unreconciled")</x:f>
        <x:v>0</x:v>
      </x:c>
    </x:row>
    <x:row r="23">
      <x:c r="A23" s="80" t="n">
        <x:f>DATE(YEAR(A22),MONTH(A22)+1,1)</x:f>
        <x:v>46539</x:v>
      </x:c>
      <x:c r="B23" s="79" t="n">
        <x:f>COUNTIFS('Transactions'!$B$7:$B$1006,"&gt;="&amp;A23,'Transactions'!$B$7:$B$1006,"&lt;"&amp;DATE(YEAR(A23),MONTH(A23)+1,1))</x:f>
        <x:v>0</x:v>
      </x:c>
      <x:c r="C23" s="81" t="n">
        <x:f>SUMIFS('Transactions'!$I$7:$I$1006,'Transactions'!$B$7:$B$1006,"&gt;="&amp;A23,'Transactions'!$B$7:$B$1006,"&lt;"&amp;DATE(YEAR(A23),MONTH(A23)+1,1))</x:f>
        <x:v>0</x:v>
      </x:c>
      <x:c r="D23" s="81" t="n">
        <x:f>SUMIFS('Transactions'!$J$7:$J$1006,'Transactions'!$B$7:$B$1006,"&gt;="&amp;A23,'Transactions'!$B$7:$B$1006,"&lt;"&amp;DATE(YEAR(A23),MONTH(A23)+1,1))</x:f>
        <x:v>0</x:v>
      </x:c>
      <x:c r="E23" s="81" t="n">
        <x:f>C23-D23</x:f>
        <x:v>0</x:v>
      </x:c>
      <x:c r="F23" s="81" t="n">
        <x:f>SUMIFS('AR Invoices'!$F$7:$F$306,'AR Invoices'!$D$7:$D$306,"&gt;="&amp;A23,'AR Invoices'!$D$7:$D$306,"&lt;"&amp;DATE(YEAR(A23),MONTH(A23)+1,1))</x:f>
        <x:v>0</x:v>
      </x:c>
      <x:c r="G23" s="81" t="n">
        <x:f>SUMIFS('Customer Payments'!$H$7:$H$506,'Customer Payments'!$B$7:$B$506,"&gt;="&amp;A23,'Customer Payments'!$B$7:$B$506,"&lt;"&amp;DATE(YEAR(A23),MONTH(A23)+1,1))</x:f>
        <x:v>0</x:v>
      </x:c>
      <x:c r="H23" s="81" t="n">
        <x:f>SUMIFS('AP Bills'!$G$7:$G$306,'AP Bills'!$D$7:$D$306,"&gt;="&amp;A23,'AP Bills'!$D$7:$D$306,"&lt;"&amp;DATE(YEAR(A23),MONTH(A23)+1,1))</x:f>
        <x:v>0</x:v>
      </x:c>
      <x:c r="I23" s="81" t="n">
        <x:f>SUMIFS('Vendor Payments'!$H$7:$H$506,'Vendor Payments'!$B$7:$B$506,"&gt;="&amp;A23,'Vendor Payments'!$B$7:$B$506,"&lt;"&amp;DATE(YEAR(A23),MONTH(A23)+1,1))</x:f>
        <x:v>0</x:v>
      </x:c>
      <x:c r="J23" s="81" t="n">
        <x:f>SUMIFS('Payroll'!$K$7:$K$306,'Payroll'!$B$7:$B$306,"&gt;="&amp;A23,'Payroll'!$B$7:$B$306,"&lt;"&amp;DATE(YEAR(A23),MONTH(A23)+1,1))</x:f>
        <x:v>0</x:v>
      </x:c>
      <x:c r="K23" s="79" t="n">
        <x:f>COUNTIFS('Transactions'!$B$7:$B$1006,"&gt;="&amp;A23,'Transactions'!$B$7:$B$1006,"&lt;"&amp;DATE(YEAR(A23),MONTH(A23)+1,1),'Transactions'!$O$7:$O$1006,"Yes")</x:f>
        <x:v>0</x:v>
      </x:c>
      <x:c r="L23" s="79" t="n">
        <x:f>COUNTIFS('Transactions'!$B$7:$B$1006,"&gt;="&amp;A23,'Transactions'!$B$7:$B$1006,"&lt;"&amp;DATE(YEAR(A23),MONTH(A23)+1,1),'Transactions'!$Q$7:$Q$1006,"Missing")</x:f>
        <x:v>0</x:v>
      </x:c>
      <x:c r="M23" s="79" t="n">
        <x:f>COUNTIFS('Transactions'!$B$7:$B$1006,"&gt;="&amp;A23,'Transactions'!$B$7:$B$1006,"&lt;"&amp;DATE(YEAR(A23),MONTH(A23)+1,1),'Transactions'!$R$7:$R$1006,"Unreconciled")</x:f>
        <x:v>0</x:v>
      </x:c>
    </x:row>
    <x:row r="24">
      <x:c r="A24" s="80" t="n">
        <x:f>DATE(YEAR(A23),MONTH(A23)+1,1)</x:f>
        <x:v>46569</x:v>
      </x:c>
      <x:c r="B24" s="79" t="n">
        <x:f>COUNTIFS('Transactions'!$B$7:$B$1006,"&gt;="&amp;A24,'Transactions'!$B$7:$B$1006,"&lt;"&amp;DATE(YEAR(A24),MONTH(A24)+1,1))</x:f>
        <x:v>0</x:v>
      </x:c>
      <x:c r="C24" s="81" t="n">
        <x:f>SUMIFS('Transactions'!$I$7:$I$1006,'Transactions'!$B$7:$B$1006,"&gt;="&amp;A24,'Transactions'!$B$7:$B$1006,"&lt;"&amp;DATE(YEAR(A24),MONTH(A24)+1,1))</x:f>
        <x:v>0</x:v>
      </x:c>
      <x:c r="D24" s="81" t="n">
        <x:f>SUMIFS('Transactions'!$J$7:$J$1006,'Transactions'!$B$7:$B$1006,"&gt;="&amp;A24,'Transactions'!$B$7:$B$1006,"&lt;"&amp;DATE(YEAR(A24),MONTH(A24)+1,1))</x:f>
        <x:v>0</x:v>
      </x:c>
      <x:c r="E24" s="81" t="n">
        <x:f>C24-D24</x:f>
        <x:v>0</x:v>
      </x:c>
      <x:c r="F24" s="81" t="n">
        <x:f>SUMIFS('AR Invoices'!$F$7:$F$306,'AR Invoices'!$D$7:$D$306,"&gt;="&amp;A24,'AR Invoices'!$D$7:$D$306,"&lt;"&amp;DATE(YEAR(A24),MONTH(A24)+1,1))</x:f>
        <x:v>0</x:v>
      </x:c>
      <x:c r="G24" s="81" t="n">
        <x:f>SUMIFS('Customer Payments'!$H$7:$H$506,'Customer Payments'!$B$7:$B$506,"&gt;="&amp;A24,'Customer Payments'!$B$7:$B$506,"&lt;"&amp;DATE(YEAR(A24),MONTH(A24)+1,1))</x:f>
        <x:v>0</x:v>
      </x:c>
      <x:c r="H24" s="81" t="n">
        <x:f>SUMIFS('AP Bills'!$G$7:$G$306,'AP Bills'!$D$7:$D$306,"&gt;="&amp;A24,'AP Bills'!$D$7:$D$306,"&lt;"&amp;DATE(YEAR(A24),MONTH(A24)+1,1))</x:f>
        <x:v>0</x:v>
      </x:c>
      <x:c r="I24" s="81" t="n">
        <x:f>SUMIFS('Vendor Payments'!$H$7:$H$506,'Vendor Payments'!$B$7:$B$506,"&gt;="&amp;A24,'Vendor Payments'!$B$7:$B$506,"&lt;"&amp;DATE(YEAR(A24),MONTH(A24)+1,1))</x:f>
        <x:v>0</x:v>
      </x:c>
      <x:c r="J24" s="81" t="n">
        <x:f>SUMIFS('Payroll'!$K$7:$K$306,'Payroll'!$B$7:$B$306,"&gt;="&amp;A24,'Payroll'!$B$7:$B$306,"&lt;"&amp;DATE(YEAR(A24),MONTH(A24)+1,1))</x:f>
        <x:v>0</x:v>
      </x:c>
      <x:c r="K24" s="79" t="n">
        <x:f>COUNTIFS('Transactions'!$B$7:$B$1006,"&gt;="&amp;A24,'Transactions'!$B$7:$B$1006,"&lt;"&amp;DATE(YEAR(A24),MONTH(A24)+1,1),'Transactions'!$O$7:$O$1006,"Yes")</x:f>
        <x:v>0</x:v>
      </x:c>
      <x:c r="L24" s="79" t="n">
        <x:f>COUNTIFS('Transactions'!$B$7:$B$1006,"&gt;="&amp;A24,'Transactions'!$B$7:$B$1006,"&lt;"&amp;DATE(YEAR(A24),MONTH(A24)+1,1),'Transactions'!$Q$7:$Q$1006,"Missing")</x:f>
        <x:v>0</x:v>
      </x:c>
      <x:c r="M24" s="79" t="n">
        <x:f>COUNTIFS('Transactions'!$B$7:$B$1006,"&gt;="&amp;A24,'Transactions'!$B$7:$B$1006,"&lt;"&amp;DATE(YEAR(A24),MONTH(A24)+1,1),'Transactions'!$R$7:$R$1006,"Unreconciled")</x:f>
        <x:v>0</x:v>
      </x:c>
    </x:row>
    <x:row r="25">
      <x:c r="A25" s="80" t="n">
        <x:f>DATE(YEAR(A24),MONTH(A24)+1,1)</x:f>
        <x:v>46600</x:v>
      </x:c>
      <x:c r="B25" s="79" t="n">
        <x:f>COUNTIFS('Transactions'!$B$7:$B$1006,"&gt;="&amp;A25,'Transactions'!$B$7:$B$1006,"&lt;"&amp;DATE(YEAR(A25),MONTH(A25)+1,1))</x:f>
        <x:v>0</x:v>
      </x:c>
      <x:c r="C25" s="81" t="n">
        <x:f>SUMIFS('Transactions'!$I$7:$I$1006,'Transactions'!$B$7:$B$1006,"&gt;="&amp;A25,'Transactions'!$B$7:$B$1006,"&lt;"&amp;DATE(YEAR(A25),MONTH(A25)+1,1))</x:f>
        <x:v>0</x:v>
      </x:c>
      <x:c r="D25" s="81" t="n">
        <x:f>SUMIFS('Transactions'!$J$7:$J$1006,'Transactions'!$B$7:$B$1006,"&gt;="&amp;A25,'Transactions'!$B$7:$B$1006,"&lt;"&amp;DATE(YEAR(A25),MONTH(A25)+1,1))</x:f>
        <x:v>0</x:v>
      </x:c>
      <x:c r="E25" s="81" t="n">
        <x:f>C25-D25</x:f>
        <x:v>0</x:v>
      </x:c>
      <x:c r="F25" s="81" t="n">
        <x:f>SUMIFS('AR Invoices'!$F$7:$F$306,'AR Invoices'!$D$7:$D$306,"&gt;="&amp;A25,'AR Invoices'!$D$7:$D$306,"&lt;"&amp;DATE(YEAR(A25),MONTH(A25)+1,1))</x:f>
        <x:v>0</x:v>
      </x:c>
      <x:c r="G25" s="81" t="n">
        <x:f>SUMIFS('Customer Payments'!$H$7:$H$506,'Customer Payments'!$B$7:$B$506,"&gt;="&amp;A25,'Customer Payments'!$B$7:$B$506,"&lt;"&amp;DATE(YEAR(A25),MONTH(A25)+1,1))</x:f>
        <x:v>0</x:v>
      </x:c>
      <x:c r="H25" s="81" t="n">
        <x:f>SUMIFS('AP Bills'!$G$7:$G$306,'AP Bills'!$D$7:$D$306,"&gt;="&amp;A25,'AP Bills'!$D$7:$D$306,"&lt;"&amp;DATE(YEAR(A25),MONTH(A25)+1,1))</x:f>
        <x:v>0</x:v>
      </x:c>
      <x:c r="I25" s="81" t="n">
        <x:f>SUMIFS('Vendor Payments'!$H$7:$H$506,'Vendor Payments'!$B$7:$B$506,"&gt;="&amp;A25,'Vendor Payments'!$B$7:$B$506,"&lt;"&amp;DATE(YEAR(A25),MONTH(A25)+1,1))</x:f>
        <x:v>0</x:v>
      </x:c>
      <x:c r="J25" s="81" t="n">
        <x:f>SUMIFS('Payroll'!$K$7:$K$306,'Payroll'!$B$7:$B$306,"&gt;="&amp;A25,'Payroll'!$B$7:$B$306,"&lt;"&amp;DATE(YEAR(A25),MONTH(A25)+1,1))</x:f>
        <x:v>0</x:v>
      </x:c>
      <x:c r="K25" s="79" t="n">
        <x:f>COUNTIFS('Transactions'!$B$7:$B$1006,"&gt;="&amp;A25,'Transactions'!$B$7:$B$1006,"&lt;"&amp;DATE(YEAR(A25),MONTH(A25)+1,1),'Transactions'!$O$7:$O$1006,"Yes")</x:f>
        <x:v>0</x:v>
      </x:c>
      <x:c r="L25" s="79" t="n">
        <x:f>COUNTIFS('Transactions'!$B$7:$B$1006,"&gt;="&amp;A25,'Transactions'!$B$7:$B$1006,"&lt;"&amp;DATE(YEAR(A25),MONTH(A25)+1,1),'Transactions'!$Q$7:$Q$1006,"Missing")</x:f>
        <x:v>0</x:v>
      </x:c>
      <x:c r="M25" s="79" t="n">
        <x:f>COUNTIFS('Transactions'!$B$7:$B$1006,"&gt;="&amp;A25,'Transactions'!$B$7:$B$1006,"&lt;"&amp;DATE(YEAR(A25),MONTH(A25)+1,1),'Transactions'!$R$7:$R$1006,"Unreconciled")</x:f>
        <x:v>0</x:v>
      </x:c>
    </x:row>
    <x:row r="26">
      <x:c r="A26" s="80" t="n">
        <x:f>DATE(YEAR(A25),MONTH(A25)+1,1)</x:f>
        <x:v>46631</x:v>
      </x:c>
      <x:c r="B26" s="79" t="n">
        <x:f>COUNTIFS('Transactions'!$B$7:$B$1006,"&gt;="&amp;A26,'Transactions'!$B$7:$B$1006,"&lt;"&amp;DATE(YEAR(A26),MONTH(A26)+1,1))</x:f>
        <x:v>0</x:v>
      </x:c>
      <x:c r="C26" s="81" t="n">
        <x:f>SUMIFS('Transactions'!$I$7:$I$1006,'Transactions'!$B$7:$B$1006,"&gt;="&amp;A26,'Transactions'!$B$7:$B$1006,"&lt;"&amp;DATE(YEAR(A26),MONTH(A26)+1,1))</x:f>
        <x:v>0</x:v>
      </x:c>
      <x:c r="D26" s="81" t="n">
        <x:f>SUMIFS('Transactions'!$J$7:$J$1006,'Transactions'!$B$7:$B$1006,"&gt;="&amp;A26,'Transactions'!$B$7:$B$1006,"&lt;"&amp;DATE(YEAR(A26),MONTH(A26)+1,1))</x:f>
        <x:v>0</x:v>
      </x:c>
      <x:c r="E26" s="81" t="n">
        <x:f>C26-D26</x:f>
        <x:v>0</x:v>
      </x:c>
      <x:c r="F26" s="81" t="n">
        <x:f>SUMIFS('AR Invoices'!$F$7:$F$306,'AR Invoices'!$D$7:$D$306,"&gt;="&amp;A26,'AR Invoices'!$D$7:$D$306,"&lt;"&amp;DATE(YEAR(A26),MONTH(A26)+1,1))</x:f>
        <x:v>0</x:v>
      </x:c>
      <x:c r="G26" s="81" t="n">
        <x:f>SUMIFS('Customer Payments'!$H$7:$H$506,'Customer Payments'!$B$7:$B$506,"&gt;="&amp;A26,'Customer Payments'!$B$7:$B$506,"&lt;"&amp;DATE(YEAR(A26),MONTH(A26)+1,1))</x:f>
        <x:v>0</x:v>
      </x:c>
      <x:c r="H26" s="81" t="n">
        <x:f>SUMIFS('AP Bills'!$G$7:$G$306,'AP Bills'!$D$7:$D$306,"&gt;="&amp;A26,'AP Bills'!$D$7:$D$306,"&lt;"&amp;DATE(YEAR(A26),MONTH(A26)+1,1))</x:f>
        <x:v>0</x:v>
      </x:c>
      <x:c r="I26" s="81" t="n">
        <x:f>SUMIFS('Vendor Payments'!$H$7:$H$506,'Vendor Payments'!$B$7:$B$506,"&gt;="&amp;A26,'Vendor Payments'!$B$7:$B$506,"&lt;"&amp;DATE(YEAR(A26),MONTH(A26)+1,1))</x:f>
        <x:v>0</x:v>
      </x:c>
      <x:c r="J26" s="81" t="n">
        <x:f>SUMIFS('Payroll'!$K$7:$K$306,'Payroll'!$B$7:$B$306,"&gt;="&amp;A26,'Payroll'!$B$7:$B$306,"&lt;"&amp;DATE(YEAR(A26),MONTH(A26)+1,1))</x:f>
        <x:v>0</x:v>
      </x:c>
      <x:c r="K26" s="79" t="n">
        <x:f>COUNTIFS('Transactions'!$B$7:$B$1006,"&gt;="&amp;A26,'Transactions'!$B$7:$B$1006,"&lt;"&amp;DATE(YEAR(A26),MONTH(A26)+1,1),'Transactions'!$O$7:$O$1006,"Yes")</x:f>
        <x:v>0</x:v>
      </x:c>
      <x:c r="L26" s="79" t="n">
        <x:f>COUNTIFS('Transactions'!$B$7:$B$1006,"&gt;="&amp;A26,'Transactions'!$B$7:$B$1006,"&lt;"&amp;DATE(YEAR(A26),MONTH(A26)+1,1),'Transactions'!$Q$7:$Q$1006,"Missing")</x:f>
        <x:v>0</x:v>
      </x:c>
      <x:c r="M26" s="79" t="n">
        <x:f>COUNTIFS('Transactions'!$B$7:$B$1006,"&gt;="&amp;A26,'Transactions'!$B$7:$B$1006,"&lt;"&amp;DATE(YEAR(A26),MONTH(A26)+1,1),'Transactions'!$R$7:$R$1006,"Unreconciled")</x:f>
        <x:v>0</x:v>
      </x:c>
    </x:row>
    <x:row r="27">
      <x:c r="A27" s="80" t="n">
        <x:f>DATE(YEAR(A26),MONTH(A26)+1,1)</x:f>
        <x:v>46661</x:v>
      </x:c>
      <x:c r="B27" s="79" t="n">
        <x:f>COUNTIFS('Transactions'!$B$7:$B$1006,"&gt;="&amp;A27,'Transactions'!$B$7:$B$1006,"&lt;"&amp;DATE(YEAR(A27),MONTH(A27)+1,1))</x:f>
        <x:v>0</x:v>
      </x:c>
      <x:c r="C27" s="81" t="n">
        <x:f>SUMIFS('Transactions'!$I$7:$I$1006,'Transactions'!$B$7:$B$1006,"&gt;="&amp;A27,'Transactions'!$B$7:$B$1006,"&lt;"&amp;DATE(YEAR(A27),MONTH(A27)+1,1))</x:f>
        <x:v>0</x:v>
      </x:c>
      <x:c r="D27" s="81" t="n">
        <x:f>SUMIFS('Transactions'!$J$7:$J$1006,'Transactions'!$B$7:$B$1006,"&gt;="&amp;A27,'Transactions'!$B$7:$B$1006,"&lt;"&amp;DATE(YEAR(A27),MONTH(A27)+1,1))</x:f>
        <x:v>0</x:v>
      </x:c>
      <x:c r="E27" s="81" t="n">
        <x:f>C27-D27</x:f>
        <x:v>0</x:v>
      </x:c>
      <x:c r="F27" s="81" t="n">
        <x:f>SUMIFS('AR Invoices'!$F$7:$F$306,'AR Invoices'!$D$7:$D$306,"&gt;="&amp;A27,'AR Invoices'!$D$7:$D$306,"&lt;"&amp;DATE(YEAR(A27),MONTH(A27)+1,1))</x:f>
        <x:v>0</x:v>
      </x:c>
      <x:c r="G27" s="81" t="n">
        <x:f>SUMIFS('Customer Payments'!$H$7:$H$506,'Customer Payments'!$B$7:$B$506,"&gt;="&amp;A27,'Customer Payments'!$B$7:$B$506,"&lt;"&amp;DATE(YEAR(A27),MONTH(A27)+1,1))</x:f>
        <x:v>0</x:v>
      </x:c>
      <x:c r="H27" s="81" t="n">
        <x:f>SUMIFS('AP Bills'!$G$7:$G$306,'AP Bills'!$D$7:$D$306,"&gt;="&amp;A27,'AP Bills'!$D$7:$D$306,"&lt;"&amp;DATE(YEAR(A27),MONTH(A27)+1,1))</x:f>
        <x:v>0</x:v>
      </x:c>
      <x:c r="I27" s="81" t="n">
        <x:f>SUMIFS('Vendor Payments'!$H$7:$H$506,'Vendor Payments'!$B$7:$B$506,"&gt;="&amp;A27,'Vendor Payments'!$B$7:$B$506,"&lt;"&amp;DATE(YEAR(A27),MONTH(A27)+1,1))</x:f>
        <x:v>0</x:v>
      </x:c>
      <x:c r="J27" s="81" t="n">
        <x:f>SUMIFS('Payroll'!$K$7:$K$306,'Payroll'!$B$7:$B$306,"&gt;="&amp;A27,'Payroll'!$B$7:$B$306,"&lt;"&amp;DATE(YEAR(A27),MONTH(A27)+1,1))</x:f>
        <x:v>0</x:v>
      </x:c>
      <x:c r="K27" s="79" t="n">
        <x:f>COUNTIFS('Transactions'!$B$7:$B$1006,"&gt;="&amp;A27,'Transactions'!$B$7:$B$1006,"&lt;"&amp;DATE(YEAR(A27),MONTH(A27)+1,1),'Transactions'!$O$7:$O$1006,"Yes")</x:f>
        <x:v>0</x:v>
      </x:c>
      <x:c r="L27" s="79" t="n">
        <x:f>COUNTIFS('Transactions'!$B$7:$B$1006,"&gt;="&amp;A27,'Transactions'!$B$7:$B$1006,"&lt;"&amp;DATE(YEAR(A27),MONTH(A27)+1,1),'Transactions'!$Q$7:$Q$1006,"Missing")</x:f>
        <x:v>0</x:v>
      </x:c>
      <x:c r="M27" s="79" t="n">
        <x:f>COUNTIFS('Transactions'!$B$7:$B$1006,"&gt;="&amp;A27,'Transactions'!$B$7:$B$1006,"&lt;"&amp;DATE(YEAR(A27),MONTH(A27)+1,1),'Transactions'!$R$7:$R$1006,"Unreconciled")</x:f>
        <x:v>0</x:v>
      </x:c>
    </x:row>
    <x:row r="28">
      <x:c r="A28" s="80" t="n">
        <x:f>DATE(YEAR(A27),MONTH(A27)+1,1)</x:f>
        <x:v>46692</x:v>
      </x:c>
      <x:c r="B28" s="79" t="n">
        <x:f>COUNTIFS('Transactions'!$B$7:$B$1006,"&gt;="&amp;A28,'Transactions'!$B$7:$B$1006,"&lt;"&amp;DATE(YEAR(A28),MONTH(A28)+1,1))</x:f>
        <x:v>0</x:v>
      </x:c>
      <x:c r="C28" s="81" t="n">
        <x:f>SUMIFS('Transactions'!$I$7:$I$1006,'Transactions'!$B$7:$B$1006,"&gt;="&amp;A28,'Transactions'!$B$7:$B$1006,"&lt;"&amp;DATE(YEAR(A28),MONTH(A28)+1,1))</x:f>
        <x:v>0</x:v>
      </x:c>
      <x:c r="D28" s="81" t="n">
        <x:f>SUMIFS('Transactions'!$J$7:$J$1006,'Transactions'!$B$7:$B$1006,"&gt;="&amp;A28,'Transactions'!$B$7:$B$1006,"&lt;"&amp;DATE(YEAR(A28),MONTH(A28)+1,1))</x:f>
        <x:v>0</x:v>
      </x:c>
      <x:c r="E28" s="81" t="n">
        <x:f>C28-D28</x:f>
        <x:v>0</x:v>
      </x:c>
      <x:c r="F28" s="81" t="n">
        <x:f>SUMIFS('AR Invoices'!$F$7:$F$306,'AR Invoices'!$D$7:$D$306,"&gt;="&amp;A28,'AR Invoices'!$D$7:$D$306,"&lt;"&amp;DATE(YEAR(A28),MONTH(A28)+1,1))</x:f>
        <x:v>0</x:v>
      </x:c>
      <x:c r="G28" s="81" t="n">
        <x:f>SUMIFS('Customer Payments'!$H$7:$H$506,'Customer Payments'!$B$7:$B$506,"&gt;="&amp;A28,'Customer Payments'!$B$7:$B$506,"&lt;"&amp;DATE(YEAR(A28),MONTH(A28)+1,1))</x:f>
        <x:v>0</x:v>
      </x:c>
      <x:c r="H28" s="81" t="n">
        <x:f>SUMIFS('AP Bills'!$G$7:$G$306,'AP Bills'!$D$7:$D$306,"&gt;="&amp;A28,'AP Bills'!$D$7:$D$306,"&lt;"&amp;DATE(YEAR(A28),MONTH(A28)+1,1))</x:f>
        <x:v>0</x:v>
      </x:c>
      <x:c r="I28" s="81" t="n">
        <x:f>SUMIFS('Vendor Payments'!$H$7:$H$506,'Vendor Payments'!$B$7:$B$506,"&gt;="&amp;A28,'Vendor Payments'!$B$7:$B$506,"&lt;"&amp;DATE(YEAR(A28),MONTH(A28)+1,1))</x:f>
        <x:v>0</x:v>
      </x:c>
      <x:c r="J28" s="81" t="n">
        <x:f>SUMIFS('Payroll'!$K$7:$K$306,'Payroll'!$B$7:$B$306,"&gt;="&amp;A28,'Payroll'!$B$7:$B$306,"&lt;"&amp;DATE(YEAR(A28),MONTH(A28)+1,1))</x:f>
        <x:v>0</x:v>
      </x:c>
      <x:c r="K28" s="79" t="n">
        <x:f>COUNTIFS('Transactions'!$B$7:$B$1006,"&gt;="&amp;A28,'Transactions'!$B$7:$B$1006,"&lt;"&amp;DATE(YEAR(A28),MONTH(A28)+1,1),'Transactions'!$O$7:$O$1006,"Yes")</x:f>
        <x:v>0</x:v>
      </x:c>
      <x:c r="L28" s="79" t="n">
        <x:f>COUNTIFS('Transactions'!$B$7:$B$1006,"&gt;="&amp;A28,'Transactions'!$B$7:$B$1006,"&lt;"&amp;DATE(YEAR(A28),MONTH(A28)+1,1),'Transactions'!$Q$7:$Q$1006,"Missing")</x:f>
        <x:v>0</x:v>
      </x:c>
      <x:c r="M28" s="79" t="n">
        <x:f>COUNTIFS('Transactions'!$B$7:$B$1006,"&gt;="&amp;A28,'Transactions'!$B$7:$B$1006,"&lt;"&amp;DATE(YEAR(A28),MONTH(A28)+1,1),'Transactions'!$R$7:$R$1006,"Unreconciled")</x:f>
        <x:v>0</x:v>
      </x:c>
    </x:row>
    <x:row r="29">
      <x:c r="A29" s="80" t="n">
        <x:f>DATE(YEAR(A28),MONTH(A28)+1,1)</x:f>
        <x:v>46722</x:v>
      </x:c>
      <x:c r="B29" s="79" t="n">
        <x:f>COUNTIFS('Transactions'!$B$7:$B$1006,"&gt;="&amp;A29,'Transactions'!$B$7:$B$1006,"&lt;"&amp;DATE(YEAR(A29),MONTH(A29)+1,1))</x:f>
        <x:v>0</x:v>
      </x:c>
      <x:c r="C29" s="81" t="n">
        <x:f>SUMIFS('Transactions'!$I$7:$I$1006,'Transactions'!$B$7:$B$1006,"&gt;="&amp;A29,'Transactions'!$B$7:$B$1006,"&lt;"&amp;DATE(YEAR(A29),MONTH(A29)+1,1))</x:f>
        <x:v>0</x:v>
      </x:c>
      <x:c r="D29" s="81" t="n">
        <x:f>SUMIFS('Transactions'!$J$7:$J$1006,'Transactions'!$B$7:$B$1006,"&gt;="&amp;A29,'Transactions'!$B$7:$B$1006,"&lt;"&amp;DATE(YEAR(A29),MONTH(A29)+1,1))</x:f>
        <x:v>0</x:v>
      </x:c>
      <x:c r="E29" s="81" t="n">
        <x:f>C29-D29</x:f>
        <x:v>0</x:v>
      </x:c>
      <x:c r="F29" s="81" t="n">
        <x:f>SUMIFS('AR Invoices'!$F$7:$F$306,'AR Invoices'!$D$7:$D$306,"&gt;="&amp;A29,'AR Invoices'!$D$7:$D$306,"&lt;"&amp;DATE(YEAR(A29),MONTH(A29)+1,1))</x:f>
        <x:v>0</x:v>
      </x:c>
      <x:c r="G29" s="81" t="n">
        <x:f>SUMIFS('Customer Payments'!$H$7:$H$506,'Customer Payments'!$B$7:$B$506,"&gt;="&amp;A29,'Customer Payments'!$B$7:$B$506,"&lt;"&amp;DATE(YEAR(A29),MONTH(A29)+1,1))</x:f>
        <x:v>0</x:v>
      </x:c>
      <x:c r="H29" s="81" t="n">
        <x:f>SUMIFS('AP Bills'!$G$7:$G$306,'AP Bills'!$D$7:$D$306,"&gt;="&amp;A29,'AP Bills'!$D$7:$D$306,"&lt;"&amp;DATE(YEAR(A29),MONTH(A29)+1,1))</x:f>
        <x:v>0</x:v>
      </x:c>
      <x:c r="I29" s="81" t="n">
        <x:f>SUMIFS('Vendor Payments'!$H$7:$H$506,'Vendor Payments'!$B$7:$B$506,"&gt;="&amp;A29,'Vendor Payments'!$B$7:$B$506,"&lt;"&amp;DATE(YEAR(A29),MONTH(A29)+1,1))</x:f>
        <x:v>0</x:v>
      </x:c>
      <x:c r="J29" s="81" t="n">
        <x:f>SUMIFS('Payroll'!$K$7:$K$306,'Payroll'!$B$7:$B$306,"&gt;="&amp;A29,'Payroll'!$B$7:$B$306,"&lt;"&amp;DATE(YEAR(A29),MONTH(A29)+1,1))</x:f>
        <x:v>0</x:v>
      </x:c>
      <x:c r="K29" s="79" t="n">
        <x:f>COUNTIFS('Transactions'!$B$7:$B$1006,"&gt;="&amp;A29,'Transactions'!$B$7:$B$1006,"&lt;"&amp;DATE(YEAR(A29),MONTH(A29)+1,1),'Transactions'!$O$7:$O$1006,"Yes")</x:f>
        <x:v>0</x:v>
      </x:c>
      <x:c r="L29" s="79" t="n">
        <x:f>COUNTIFS('Transactions'!$B$7:$B$1006,"&gt;="&amp;A29,'Transactions'!$B$7:$B$1006,"&lt;"&amp;DATE(YEAR(A29),MONTH(A29)+1,1),'Transactions'!$Q$7:$Q$1006,"Missing")</x:f>
        <x:v>0</x:v>
      </x:c>
      <x:c r="M29" s="79" t="n">
        <x:f>COUNTIFS('Transactions'!$B$7:$B$1006,"&gt;="&amp;A29,'Transactions'!$B$7:$B$1006,"&lt;"&amp;DATE(YEAR(A29),MONTH(A29)+1,1),'Transactions'!$R$7:$R$1006,"Unreconciled")</x:f>
        <x:v>0</x:v>
      </x:c>
    </x:row>
  </x:sheetData>
  <x:mergeCells>
    <x:mergeCell ref="A1:M2"/>
    <x:mergeCell ref="A3:M3"/>
  </x:mergeCells>
  <x:pageMargins left="0.7" right="0.7" top="0.75" bottom="0.75" header="0.3" footer="0.3"/>
  <x:tableParts count="1">
    <x:tablePart xmlns:r="http://schemas.openxmlformats.org/officeDocument/2006/relationships" r:id="R231eb3c83463465c"/>
  </x:tableParts>
</x:worksheet>
</file>

<file path=xl/worksheets/sheet1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8" hidden="0" customWidth="1"/>
    <x:col min="2" max="2" width="16" hidden="0" customWidth="1"/>
    <x:col min="3" max="3" width="16" hidden="0" customWidth="1"/>
    <x:col min="5" max="5" width="22" hidden="0" customWidth="1"/>
    <x:col min="6" max="6" width="17" hidden="0" customWidth="1"/>
    <x:col min="7" max="7" width="15" hidden="0" customWidth="1"/>
    <x:col min="9" max="9" width="17" hidden="0" customWidth="1"/>
    <x:col min="10" max="10" width="17" hidden="0" customWidth="1"/>
    <x:col min="11" max="11" width="17" hidden="0" customWidth="1"/>
    <x:col min="12" max="12" width="17" hidden="0" customWidth="1"/>
    <x:col min="4" max="4" width="16" hidden="0" customWidth="1"/>
  </x:cols>
  <x:sheetData>
    <x:row r="1" ht="24" customHeight="1">
      <x:c r="A1" s="4" t="str">
        <x:v>PIVOT REPORTS &amp; ANALYSIS</x:v>
      </x:c>
      <x:c r="B1" s="4"/>
      <x:c r="C1" s="4"/>
      <x:c r="D1" s="4"/>
      <x:c r="E1" s="4"/>
      <x:c r="F1" s="4"/>
      <x:c r="G1" s="4"/>
      <x:c r="H1" s="4"/>
      <x:c r="I1" s="4"/>
      <x:c r="J1" s="4"/>
      <x:c r="K1" s="4"/>
      <x:c r="L1" s="4"/>
      <x:c r="M1" s="4"/>
      <x:c r="N1" s="4"/>
    </x:row>
    <x:row r="2" ht="24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  <x:c r="K2" s="4"/>
      <x:c r="L2" s="4"/>
      <x:c r="M2" s="4"/>
      <x:c r="N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  <x:c r="M3" s="200" t="str">
        <x:v>FICTIONAL TRAINING DATA | Northstar Home Essentials LLC (Fictional Training Company) | Jan-Mar 2026 | Prepared by Lourivel Lorejo</x:v>
      </x:c>
      <x:c r="N3" s="200" t="str">
        <x:v>FICTIONAL TRAINING DATA | Northstar Home Essentials LLC (Fictional Training Company) | Jan-Mar 2026 | Prepared by Lourivel Lorejo</x:v>
      </x:c>
    </x:row>
    <x:row r="5">
      <x:c r="A5" s="180" t="str">
        <x:v>MONTHLY CASH ACTIVITY - FORMULA DRIVEN</x:v>
      </x:c>
      <x:c r="B5" s="180"/>
      <x:c r="C5" s="180"/>
      <x:c r="D5" s="180"/>
      <x:c r="E5" s="10"/>
      <x:c r="F5" s="10"/>
      <x:c r="G5" s="10"/>
      <x:c r="H5" s="10"/>
      <x:c r="I5" s="10"/>
      <x:c r="J5" s="10"/>
      <x:c r="K5" s="10"/>
      <x:c r="L5" s="10"/>
      <x:c r="M5" s="10"/>
      <x:c r="N5" s="10"/>
    </x:row>
    <x:row r="6">
      <x:c r="A6" s="181" t="str">
        <x:v>Month</x:v>
      </x:c>
      <x:c r="B6" s="182" t="str">
        <x:v>Inflows</x:v>
      </x:c>
      <x:c r="C6" s="182" t="str">
        <x:v>Outflows</x:v>
      </x:c>
      <x:c r="D6" s="182" t="str">
        <x:v>Net Cash Flow</x:v>
      </x:c>
      <x:c r="E6" s="83"/>
      <x:c r="F6" s="83"/>
      <x:c r="G6" s="83"/>
      <x:c r="H6" s="83"/>
      <x:c r="I6" s="83"/>
      <x:c r="J6" s="83"/>
      <x:c r="K6" s="83"/>
      <x:c r="L6" s="83"/>
      <x:c r="M6" s="83"/>
      <x:c r="N6" s="84"/>
    </x:row>
    <x:row r="7">
      <x:c r="A7" s="183" t="str">
        <x:v>Jan 2026</x:v>
      </x:c>
      <x:c r="B7" s="184" t="n">
        <x:f>SUMIFS('Transactions'!$I$7:$I$1006,'Transactions'!$C$7:$C$1006,$A7)</x:f>
        <x:v>26130</x:v>
      </x:c>
      <x:c r="C7" s="184" t="n">
        <x:f>SUMIFS('Transactions'!$J$7:$J$1006,'Transactions'!$C$7:$C$1006,$A7)</x:f>
        <x:v>11274.5</x:v>
      </x:c>
      <x:c r="D7" s="184" t="n">
        <x:f>B7-C7</x:f>
        <x:v>14855.5</x:v>
      </x:c>
      <x:c r="E7" s="79"/>
      <x:c r="F7" s="79"/>
      <x:c r="G7" s="79"/>
      <x:c r="H7" s="79"/>
      <x:c r="I7" s="79"/>
      <x:c r="J7" s="79"/>
      <x:c r="K7" s="79"/>
      <x:c r="L7" s="79"/>
      <x:c r="M7" s="79"/>
      <x:c r="N7" s="86"/>
    </x:row>
    <x:row r="8">
      <x:c r="A8" s="183" t="str">
        <x:v>Feb 2026</x:v>
      </x:c>
      <x:c r="B8" s="184" t="n">
        <x:f>SUMIFS('Transactions'!$I$7:$I$1006,'Transactions'!$C$7:$C$1006,$A8)</x:f>
        <x:v>10075</x:v>
      </x:c>
      <x:c r="C8" s="184" t="n">
        <x:f>SUMIFS('Transactions'!$J$7:$J$1006,'Transactions'!$C$7:$C$1006,$A8)</x:f>
        <x:v>9429</x:v>
      </x:c>
      <x:c r="D8" s="184" t="n">
        <x:f>B8-C8</x:f>
        <x:v>646</x:v>
      </x:c>
      <x:c r="E8" s="79"/>
      <x:c r="F8" s="79"/>
      <x:c r="G8" s="79"/>
      <x:c r="H8" s="79"/>
      <x:c r="I8" s="79"/>
      <x:c r="J8" s="79"/>
      <x:c r="K8" s="79"/>
      <x:c r="L8" s="79"/>
      <x:c r="M8" s="79"/>
      <x:c r="N8" s="86"/>
    </x:row>
    <x:row r="9">
      <x:c r="A9" s="183" t="str">
        <x:v>Mar 2026</x:v>
      </x:c>
      <x:c r="B9" s="184" t="n">
        <x:f>SUMIFS('Transactions'!$I$7:$I$1006,'Transactions'!$C$7:$C$1006,$A9)</x:f>
        <x:v>12562</x:v>
      </x:c>
      <x:c r="C9" s="184" t="n">
        <x:f>SUMIFS('Transactions'!$J$7:$J$1006,'Transactions'!$C$7:$C$1006,$A9)</x:f>
        <x:v>11754</x:v>
      </x:c>
      <x:c r="D9" s="184" t="n">
        <x:f>B9-C9</x:f>
        <x:v>808</x:v>
      </x:c>
      <x:c r="E9" s="79"/>
      <x:c r="F9" s="79"/>
      <x:c r="G9" s="79"/>
      <x:c r="H9" s="79"/>
      <x:c r="I9" s="79"/>
      <x:c r="J9" s="79"/>
      <x:c r="K9" s="79"/>
      <x:c r="L9" s="79"/>
      <x:c r="M9" s="79"/>
      <x:c r="N9" s="86"/>
    </x:row>
    <x:row r="10">
      <x:c r="A10" s="183"/>
      <x:c r="B10" s="97"/>
      <x:c r="C10" s="97"/>
      <x:c r="D10" s="97"/>
      <x:c r="E10" s="79"/>
      <x:c r="F10" s="79"/>
      <x:c r="G10" s="79"/>
      <x:c r="H10" s="79"/>
      <x:c r="I10" s="79"/>
      <x:c r="J10" s="79"/>
      <x:c r="K10" s="79"/>
      <x:c r="L10" s="79"/>
      <x:c r="M10" s="79"/>
      <x:c r="N10" s="86"/>
    </x:row>
    <x:row r="11">
      <x:c r="A11" s="183"/>
      <x:c r="B11" s="97"/>
      <x:c r="C11" s="97"/>
      <x:c r="D11" s="97"/>
      <x:c r="E11" s="79"/>
      <x:c r="F11" s="79"/>
      <x:c r="G11" s="79"/>
      <x:c r="H11" s="79"/>
      <x:c r="I11" s="79"/>
      <x:c r="J11" s="79"/>
      <x:c r="K11" s="79"/>
      <x:c r="L11" s="79"/>
      <x:c r="M11" s="79"/>
      <x:c r="N11" s="86"/>
    </x:row>
    <x:row r="12">
      <x:c r="A12" s="185" t="str">
        <x:v>CASH OUTFLOWS BY RECOMMENDED CATEGORY</x:v>
      </x:c>
      <x:c r="B12" s="186"/>
      <x:c r="C12" s="186"/>
      <x:c r="D12" s="97"/>
      <x:c r="E12" s="79"/>
      <x:c r="F12" s="79"/>
      <x:c r="G12" s="79"/>
      <x:c r="H12" s="79"/>
      <x:c r="I12" s="79"/>
      <x:c r="J12" s="79"/>
      <x:c r="K12" s="79"/>
      <x:c r="L12" s="79"/>
      <x:c r="M12" s="79"/>
      <x:c r="N12" s="86"/>
    </x:row>
    <x:row r="13">
      <x:c r="A13" s="187" t="str">
        <x:v>Recommended Category</x:v>
      </x:c>
      <x:c r="B13" s="188" t="str">
        <x:v>Total Outflow</x:v>
      </x:c>
      <x:c r="C13" s="188" t="str">
        <x:v>% of Outflows</x:v>
      </x:c>
      <x:c r="D13" s="97"/>
      <x:c r="E13" s="79"/>
      <x:c r="F13" s="79"/>
      <x:c r="G13" s="79"/>
      <x:c r="H13" s="79"/>
      <x:c r="I13" s="79"/>
      <x:c r="J13" s="79"/>
      <x:c r="K13" s="79"/>
      <x:c r="L13" s="79"/>
      <x:c r="M13" s="79"/>
      <x:c r="N13" s="86"/>
    </x:row>
    <x:row r="14">
      <x:c r="A14" s="183" t="str">
        <x:v>Advertising &amp; Marketing</x:v>
      </x:c>
      <x:c r="B14" s="184" t="n">
        <x:f>SUMIFS('Transactions'!$J$7:$J$1006,'Transactions'!$M$7:$M$1006,$A14)</x:f>
        <x:v>2310</x:v>
      </x:c>
      <x:c r="C14" s="189" t="n">
        <x:f>IFERROR(B14/SUM($B$14:$B$22),0)</x:f>
        <x:v>0.07144293070654276</x:v>
      </x:c>
      <x:c r="D14" s="97"/>
      <x:c r="E14" s="79"/>
      <x:c r="F14" s="79"/>
      <x:c r="G14" s="79"/>
      <x:c r="H14" s="79"/>
      <x:c r="I14" s="79"/>
      <x:c r="J14" s="79"/>
      <x:c r="K14" s="79"/>
      <x:c r="L14" s="79"/>
      <x:c r="M14" s="79"/>
      <x:c r="N14" s="86"/>
    </x:row>
    <x:row r="15">
      <x:c r="A15" s="183" t="str">
        <x:v>Cost of Goods Sold</x:v>
      </x:c>
      <x:c r="B15" s="184" t="n">
        <x:f>SUMIFS('Transactions'!$J$7:$J$1006,'Transactions'!$M$7:$M$1006,$A15)</x:f>
        <x:v>19250</x:v>
      </x:c>
      <x:c r="C15" s="189" t="n">
        <x:f>IFERROR(B15/SUM($B$14:$B$22),0)</x:f>
        <x:v>0.5953577558878562</x:v>
      </x:c>
      <x:c r="D15" s="97"/>
      <x:c r="E15" s="79"/>
      <x:c r="F15" s="79"/>
      <x:c r="G15" s="79"/>
      <x:c r="H15" s="79"/>
      <x:c r="I15" s="79"/>
      <x:c r="J15" s="79"/>
      <x:c r="K15" s="79"/>
      <x:c r="L15" s="79"/>
      <x:c r="M15" s="79"/>
      <x:c r="N15" s="86"/>
    </x:row>
    <x:row r="16">
      <x:c r="A16" s="183" t="str">
        <x:v>Bank &amp; Merchant Fees</x:v>
      </x:c>
      <x:c r="B16" s="184" t="n">
        <x:f>SUMIFS('Transactions'!$J$7:$J$1006,'Transactions'!$M$7:$M$1006,$A16)</x:f>
        <x:v>1600</x:v>
      </x:c>
      <x:c r="C16" s="189" t="n">
        <x:f>IFERROR(B16/SUM($B$14:$B$22),0)</x:f>
        <x:v>0.04948428100886078</x:v>
      </x:c>
      <x:c r="D16" s="97"/>
      <x:c r="E16" s="79"/>
      <x:c r="F16" s="79"/>
      <x:c r="G16" s="79"/>
      <x:c r="H16" s="79"/>
      <x:c r="I16" s="79"/>
      <x:c r="J16" s="79"/>
      <x:c r="K16" s="79"/>
      <x:c r="L16" s="79"/>
      <x:c r="M16" s="79"/>
      <x:c r="N16" s="86"/>
    </x:row>
    <x:row r="17">
      <x:c r="A17" s="183" t="str">
        <x:v>Software &amp; Subscriptions</x:v>
      </x:c>
      <x:c r="B17" s="184" t="n">
        <x:f>SUMIFS('Transactions'!$J$7:$J$1006,'Transactions'!$M$7:$M$1006,$A17)</x:f>
        <x:v>105</x:v>
      </x:c>
      <x:c r="C17" s="189" t="n">
        <x:f>IFERROR(B17/SUM($B$14:$B$22),0)</x:f>
        <x:v>0.0032474059412064887</x:v>
      </x:c>
      <x:c r="D17" s="97"/>
      <x:c r="E17" s="79"/>
      <x:c r="F17" s="79"/>
      <x:c r="G17" s="79"/>
      <x:c r="H17" s="79"/>
      <x:c r="I17" s="79"/>
      <x:c r="J17" s="79"/>
      <x:c r="K17" s="79"/>
      <x:c r="L17" s="79"/>
      <x:c r="M17" s="79"/>
      <x:c r="N17" s="86"/>
    </x:row>
    <x:row r="18">
      <x:c r="A18" s="183" t="str">
        <x:v>Office Supplies</x:v>
      </x:c>
      <x:c r="B18" s="184" t="n">
        <x:f>SUMIFS('Transactions'!$J$7:$J$1006,'Transactions'!$M$7:$M$1006,$A18)</x:f>
        <x:v>124.5</x:v>
      </x:c>
      <x:c r="C18" s="189" t="n">
        <x:f>IFERROR(B18/SUM($B$14:$B$22),0)</x:f>
        <x:v>0.0038504956160019792</x:v>
      </x:c>
      <x:c r="D18" s="97"/>
      <x:c r="E18" s="79"/>
      <x:c r="F18" s="79"/>
      <x:c r="G18" s="79"/>
      <x:c r="H18" s="79"/>
      <x:c r="I18" s="79"/>
      <x:c r="J18" s="79"/>
      <x:c r="K18" s="79"/>
      <x:c r="L18" s="79"/>
      <x:c r="M18" s="79"/>
      <x:c r="N18" s="86"/>
    </x:row>
    <x:row r="19">
      <x:c r="A19" s="183" t="str">
        <x:v>Payroll Expense</x:v>
      </x:c>
      <x:c r="B19" s="184" t="n">
        <x:f>SUMIFS('Transactions'!$J$7:$J$1006,'Transactions'!$M$7:$M$1006,$A19)</x:f>
        <x:v>5958</x:v>
      </x:c>
      <x:c r="C19" s="189" t="n">
        <x:f>IFERROR(B19/SUM($B$14:$B$22),0)</x:f>
        <x:v>0.18426709140674533</x:v>
      </x:c>
      <x:c r="D19" s="97"/>
      <x:c r="E19" s="79"/>
      <x:c r="F19" s="79"/>
      <x:c r="G19" s="79"/>
      <x:c r="H19" s="79"/>
      <x:c r="I19" s="79"/>
      <x:c r="J19" s="79"/>
      <x:c r="K19" s="79"/>
      <x:c r="L19" s="79"/>
      <x:c r="M19" s="79"/>
      <x:c r="N19" s="86"/>
    </x:row>
    <x:row r="20">
      <x:c r="A20" s="190" t="str">
        <x:v>Payroll Tax Expense</x:v>
      </x:c>
      <x:c r="B20" s="191" t="n">
        <x:f>SUMIFS('Transactions'!$J$7:$J$1006,'Transactions'!$M$7:$M$1006,$A20)</x:f>
        <x:v>1901</x:v>
      </x:c>
      <x:c r="C20" s="192" t="n">
        <x:f>IFERROR(B20/SUM($B$14:$B$22),0)</x:f>
        <x:v>0.05879351137365271</x:v>
      </x:c>
      <x:c r="D20" s="193"/>
      <x:c r="E20" s="88"/>
      <x:c r="F20" s="88"/>
      <x:c r="G20" s="88"/>
      <x:c r="H20" s="88"/>
      <x:c r="I20" s="88"/>
      <x:c r="J20" s="88"/>
      <x:c r="K20" s="88"/>
      <x:c r="L20" s="88"/>
      <x:c r="M20" s="88"/>
      <x:c r="N20" s="89"/>
    </x:row>
    <x:row r="21">
      <x:c r="A21" s="40" t="str">
        <x:v>Insurance</x:v>
      </x:c>
      <x:c r="B21" s="194" t="n">
        <x:f>SUMIFS('Transactions'!$J$7:$J$1006,'Transactions'!$M$7:$M$1006,$A21)</x:f>
        <x:v>285</x:v>
      </x:c>
      <x:c r="C21" s="195" t="n">
        <x:f>IFERROR(B21/SUM($B$14:$B$22),0)</x:f>
        <x:v>0.008814387554703327</x:v>
      </x:c>
      <x:c r="D21" s="40"/>
    </x:row>
    <x:row r="22">
      <x:c r="A22" s="40" t="str">
        <x:v>Owner Draw / Distribution</x:v>
      </x:c>
      <x:c r="B22" s="194" t="n">
        <x:f>SUMIFS('Transactions'!$J$7:$J$1006,'Transactions'!$M$7:$M$1006,$A22)</x:f>
        <x:v>800</x:v>
      </x:c>
      <x:c r="C22" s="195" t="n">
        <x:f>IFERROR(B22/SUM($B$14:$B$22),0)</x:f>
        <x:v>0.02474214050443039</x:v>
      </x:c>
      <x:c r="D22" s="40"/>
    </x:row>
    <x:row r="23">
      <x:c r="A23" s="10"/>
      <x:c r="B23" s="10"/>
      <x:c r="C23" s="10"/>
      <x:c r="D23" s="10"/>
      <x:c r="E23" s="10"/>
      <x:c r="F23" s="10"/>
      <x:c r="G23" s="10"/>
      <x:c r="H23" s="10"/>
      <x:c r="I23" s="10"/>
      <x:c r="J23" s="10"/>
      <x:c r="K23" s="10"/>
      <x:c r="L23" s="10"/>
      <x:c r="M23" s="10"/>
      <x:c r="N23" s="10"/>
    </x:row>
    <x:row r="24">
      <x:c r="A24" s="82"/>
      <x:c r="B24" s="83"/>
      <x:c r="C24" s="83"/>
      <x:c r="D24" s="83"/>
      <x:c r="E24" s="83"/>
      <x:c r="F24" s="83"/>
      <x:c r="G24" s="83"/>
      <x:c r="H24" s="83"/>
      <x:c r="I24" s="83"/>
      <x:c r="J24" s="83"/>
      <x:c r="K24" s="83"/>
      <x:c r="L24" s="83"/>
      <x:c r="M24" s="83"/>
      <x:c r="N24" s="84"/>
    </x:row>
    <x:row r="25">
      <x:c r="A25" s="85"/>
      <x:c r="B25" s="79"/>
      <x:c r="C25" s="79"/>
      <x:c r="D25" s="79"/>
      <x:c r="E25" s="79"/>
      <x:c r="F25" s="79"/>
      <x:c r="G25" s="79"/>
      <x:c r="H25" s="79"/>
      <x:c r="I25" s="79"/>
      <x:c r="J25" s="79"/>
      <x:c r="K25" s="79"/>
      <x:c r="L25" s="79"/>
      <x:c r="M25" s="79"/>
      <x:c r="N25" s="86"/>
    </x:row>
    <x:row r="26">
      <x:c r="A26" s="85"/>
      <x:c r="B26" s="79"/>
      <x:c r="C26" s="79"/>
      <x:c r="D26" s="79"/>
      <x:c r="E26" s="79"/>
      <x:c r="F26" s="79"/>
      <x:c r="G26" s="79"/>
      <x:c r="H26" s="79"/>
      <x:c r="I26" s="79"/>
      <x:c r="J26" s="79"/>
      <x:c r="K26" s="79"/>
      <x:c r="L26" s="79"/>
      <x:c r="M26" s="79"/>
      <x:c r="N26" s="86"/>
    </x:row>
    <x:row r="27">
      <x:c r="A27" s="85"/>
      <x:c r="B27" s="79"/>
      <x:c r="C27" s="79"/>
      <x:c r="D27" s="79"/>
      <x:c r="E27" s="79"/>
      <x:c r="F27" s="79"/>
      <x:c r="G27" s="79"/>
      <x:c r="H27" s="79"/>
      <x:c r="I27" s="79"/>
      <x:c r="J27" s="79"/>
      <x:c r="K27" s="79"/>
      <x:c r="L27" s="79"/>
      <x:c r="M27" s="79"/>
      <x:c r="N27" s="86"/>
    </x:row>
    <x:row r="28">
      <x:c r="A28" s="85"/>
      <x:c r="B28" s="79"/>
      <x:c r="C28" s="79"/>
      <x:c r="D28" s="79"/>
      <x:c r="E28" s="79"/>
      <x:c r="F28" s="79"/>
      <x:c r="G28" s="79"/>
      <x:c r="H28" s="79"/>
      <x:c r="I28" s="79"/>
      <x:c r="J28" s="79"/>
      <x:c r="K28" s="79"/>
      <x:c r="L28" s="79"/>
      <x:c r="M28" s="79"/>
      <x:c r="N28" s="86"/>
    </x:row>
    <x:row r="29">
      <x:c r="A29" s="85"/>
      <x:c r="B29" s="79"/>
      <x:c r="C29" s="79"/>
      <x:c r="D29" s="79"/>
      <x:c r="E29" s="79"/>
      <x:c r="F29" s="79"/>
      <x:c r="G29" s="79"/>
      <x:c r="H29" s="79"/>
      <x:c r="I29" s="79"/>
      <x:c r="J29" s="79"/>
      <x:c r="K29" s="79"/>
      <x:c r="L29" s="79"/>
      <x:c r="M29" s="79"/>
      <x:c r="N29" s="86"/>
    </x:row>
    <x:row r="30">
      <x:c r="A30" s="85"/>
      <x:c r="B30" s="79"/>
      <x:c r="C30" s="79"/>
      <x:c r="D30" s="79"/>
      <x:c r="E30" s="79"/>
      <x:c r="F30" s="79"/>
      <x:c r="G30" s="79"/>
      <x:c r="H30" s="79"/>
      <x:c r="I30" s="79"/>
      <x:c r="J30" s="79"/>
      <x:c r="K30" s="79"/>
      <x:c r="L30" s="79"/>
      <x:c r="M30" s="79"/>
      <x:c r="N30" s="86"/>
    </x:row>
    <x:row r="31">
      <x:c r="A31" s="85"/>
      <x:c r="B31" s="79"/>
      <x:c r="C31" s="79"/>
      <x:c r="D31" s="79"/>
      <x:c r="E31" s="79"/>
      <x:c r="F31" s="79"/>
      <x:c r="G31" s="79"/>
      <x:c r="H31" s="79"/>
      <x:c r="I31" s="79"/>
      <x:c r="J31" s="79"/>
      <x:c r="K31" s="79"/>
      <x:c r="L31" s="79"/>
      <x:c r="M31" s="79"/>
      <x:c r="N31" s="86"/>
    </x:row>
    <x:row r="32">
      <x:c r="A32" s="85"/>
      <x:c r="B32" s="79"/>
      <x:c r="C32" s="79"/>
      <x:c r="D32" s="79"/>
      <x:c r="E32" s="79"/>
      <x:c r="F32" s="79"/>
      <x:c r="G32" s="79"/>
      <x:c r="H32" s="79"/>
      <x:c r="I32" s="79"/>
      <x:c r="J32" s="79"/>
      <x:c r="K32" s="79"/>
      <x:c r="L32" s="79"/>
      <x:c r="M32" s="79"/>
      <x:c r="N32" s="86"/>
    </x:row>
    <x:row r="33">
      <x:c r="A33" s="85"/>
      <x:c r="B33" s="79"/>
      <x:c r="C33" s="79"/>
      <x:c r="D33" s="79"/>
      <x:c r="E33" s="79"/>
      <x:c r="F33" s="79"/>
      <x:c r="G33" s="79"/>
      <x:c r="H33" s="79"/>
      <x:c r="I33" s="79"/>
      <x:c r="J33" s="79"/>
      <x:c r="K33" s="79"/>
      <x:c r="L33" s="79"/>
      <x:c r="M33" s="79"/>
      <x:c r="N33" s="86"/>
    </x:row>
    <x:row r="34">
      <x:c r="A34" s="85"/>
      <x:c r="B34" s="79"/>
      <x:c r="C34" s="79"/>
      <x:c r="D34" s="79"/>
      <x:c r="E34" s="79"/>
      <x:c r="F34" s="79"/>
      <x:c r="G34" s="79"/>
      <x:c r="H34" s="79"/>
      <x:c r="I34" s="79"/>
      <x:c r="J34" s="79"/>
      <x:c r="K34" s="79"/>
      <x:c r="L34" s="79"/>
      <x:c r="M34" s="79"/>
      <x:c r="N34" s="86"/>
    </x:row>
    <x:row r="35">
      <x:c r="A35" s="85"/>
      <x:c r="B35" s="79"/>
      <x:c r="C35" s="79"/>
      <x:c r="D35" s="79"/>
      <x:c r="E35" s="79"/>
      <x:c r="F35" s="79"/>
      <x:c r="G35" s="79"/>
      <x:c r="H35" s="79"/>
      <x:c r="I35" s="79"/>
      <x:c r="J35" s="79"/>
      <x:c r="K35" s="79"/>
      <x:c r="L35" s="79"/>
      <x:c r="M35" s="79"/>
      <x:c r="N35" s="86"/>
    </x:row>
    <x:row r="36">
      <x:c r="A36" s="85"/>
      <x:c r="B36" s="79"/>
      <x:c r="C36" s="79"/>
      <x:c r="D36" s="79"/>
      <x:c r="E36" s="79"/>
      <x:c r="F36" s="79"/>
      <x:c r="G36" s="79"/>
      <x:c r="H36" s="79"/>
      <x:c r="I36" s="79"/>
      <x:c r="J36" s="79"/>
      <x:c r="K36" s="79"/>
      <x:c r="L36" s="79"/>
      <x:c r="M36" s="79"/>
      <x:c r="N36" s="86"/>
    </x:row>
    <x:row r="37">
      <x:c r="A37" s="85"/>
      <x:c r="B37" s="79"/>
      <x:c r="C37" s="79"/>
      <x:c r="D37" s="79"/>
      <x:c r="E37" s="79"/>
      <x:c r="F37" s="79"/>
      <x:c r="G37" s="79"/>
      <x:c r="H37" s="79"/>
      <x:c r="I37" s="79"/>
      <x:c r="J37" s="79"/>
      <x:c r="K37" s="79"/>
      <x:c r="L37" s="79"/>
      <x:c r="M37" s="79"/>
      <x:c r="N37" s="86"/>
    </x:row>
    <x:row r="38">
      <x:c r="A38" s="85"/>
      <x:c r="B38" s="79"/>
      <x:c r="C38" s="79"/>
      <x:c r="D38" s="79"/>
      <x:c r="E38" s="79"/>
      <x:c r="F38" s="79"/>
      <x:c r="G38" s="79"/>
      <x:c r="H38" s="79"/>
      <x:c r="I38" s="79"/>
      <x:c r="J38" s="79"/>
      <x:c r="K38" s="79"/>
      <x:c r="L38" s="79"/>
      <x:c r="M38" s="79"/>
      <x:c r="N38" s="86"/>
    </x:row>
    <x:row r="39">
      <x:c r="A39" s="85"/>
      <x:c r="B39" s="79"/>
      <x:c r="C39" s="79"/>
      <x:c r="D39" s="79"/>
      <x:c r="E39" s="79"/>
      <x:c r="F39" s="79"/>
      <x:c r="G39" s="79"/>
      <x:c r="H39" s="79"/>
      <x:c r="I39" s="79"/>
      <x:c r="J39" s="79"/>
      <x:c r="K39" s="79"/>
      <x:c r="L39" s="79"/>
      <x:c r="M39" s="79"/>
      <x:c r="N39" s="86"/>
    </x:row>
    <x:row r="40">
      <x:c r="A40" s="85"/>
      <x:c r="B40" s="79"/>
      <x:c r="C40" s="79"/>
      <x:c r="D40" s="79"/>
      <x:c r="E40" s="79"/>
      <x:c r="F40" s="79"/>
      <x:c r="G40" s="79"/>
      <x:c r="H40" s="79"/>
      <x:c r="I40" s="79"/>
      <x:c r="J40" s="79"/>
      <x:c r="K40" s="79"/>
      <x:c r="L40" s="79"/>
      <x:c r="M40" s="79"/>
      <x:c r="N40" s="86"/>
    </x:row>
    <x:row r="41">
      <x:c r="A41" s="85"/>
      <x:c r="B41" s="79"/>
      <x:c r="C41" s="79"/>
      <x:c r="D41" s="79"/>
      <x:c r="E41" s="79"/>
      <x:c r="F41" s="79"/>
      <x:c r="G41" s="79"/>
      <x:c r="H41" s="79"/>
      <x:c r="I41" s="79"/>
      <x:c r="J41" s="79"/>
      <x:c r="K41" s="79"/>
      <x:c r="L41" s="79"/>
      <x:c r="M41" s="79"/>
      <x:c r="N41" s="86"/>
    </x:row>
    <x:row r="42">
      <x:c r="A42" s="85"/>
      <x:c r="B42" s="79"/>
      <x:c r="C42" s="79"/>
      <x:c r="D42" s="79"/>
      <x:c r="E42" s="79"/>
      <x:c r="F42" s="79"/>
      <x:c r="G42" s="79"/>
      <x:c r="H42" s="79"/>
      <x:c r="I42" s="79"/>
      <x:c r="J42" s="79"/>
      <x:c r="K42" s="79"/>
      <x:c r="L42" s="79"/>
      <x:c r="M42" s="79"/>
      <x:c r="N42" s="86"/>
    </x:row>
    <x:row r="43">
      <x:c r="A43" s="85"/>
      <x:c r="B43" s="79"/>
      <x:c r="C43" s="79"/>
      <x:c r="D43" s="79"/>
      <x:c r="E43" s="79"/>
      <x:c r="F43" s="79"/>
      <x:c r="G43" s="79"/>
      <x:c r="H43" s="79"/>
      <x:c r="I43" s="79"/>
      <x:c r="J43" s="79"/>
      <x:c r="K43" s="79"/>
      <x:c r="L43" s="79"/>
      <x:c r="M43" s="79"/>
      <x:c r="N43" s="86"/>
    </x:row>
    <x:row r="44">
      <x:c r="A44" s="85"/>
      <x:c r="B44" s="79"/>
      <x:c r="C44" s="79"/>
      <x:c r="D44" s="79"/>
      <x:c r="E44" s="79"/>
      <x:c r="F44" s="79"/>
      <x:c r="G44" s="79"/>
      <x:c r="H44" s="79"/>
      <x:c r="I44" s="79"/>
      <x:c r="J44" s="79"/>
      <x:c r="K44" s="79"/>
      <x:c r="L44" s="79"/>
      <x:c r="M44" s="79"/>
      <x:c r="N44" s="86"/>
    </x:row>
    <x:row r="45">
      <x:c r="A45" s="85"/>
      <x:c r="B45" s="79"/>
      <x:c r="C45" s="79"/>
      <x:c r="D45" s="79"/>
      <x:c r="E45" s="79"/>
      <x:c r="F45" s="79"/>
      <x:c r="G45" s="79"/>
      <x:c r="H45" s="79"/>
      <x:c r="I45" s="79"/>
      <x:c r="J45" s="79"/>
      <x:c r="K45" s="79"/>
      <x:c r="L45" s="79"/>
      <x:c r="M45" s="79"/>
      <x:c r="N45" s="86"/>
    </x:row>
    <x:row r="46">
      <x:c r="A46" s="85"/>
      <x:c r="B46" s="79"/>
      <x:c r="C46" s="79"/>
      <x:c r="D46" s="79"/>
      <x:c r="E46" s="79"/>
      <x:c r="F46" s="79"/>
      <x:c r="G46" s="79"/>
      <x:c r="H46" s="79"/>
      <x:c r="I46" s="79"/>
      <x:c r="J46" s="79"/>
      <x:c r="K46" s="79"/>
      <x:c r="L46" s="79"/>
      <x:c r="M46" s="79"/>
      <x:c r="N46" s="86"/>
    </x:row>
    <x:row r="47">
      <x:c r="A47" s="85"/>
      <x:c r="B47" s="79"/>
      <x:c r="C47" s="79"/>
      <x:c r="D47" s="79"/>
      <x:c r="E47" s="79"/>
      <x:c r="F47" s="79"/>
      <x:c r="G47" s="79"/>
      <x:c r="H47" s="79"/>
      <x:c r="I47" s="79"/>
      <x:c r="J47" s="79"/>
      <x:c r="K47" s="79"/>
      <x:c r="L47" s="79"/>
      <x:c r="M47" s="79"/>
      <x:c r="N47" s="86"/>
    </x:row>
    <x:row r="48">
      <x:c r="A48" s="85"/>
      <x:c r="B48" s="79"/>
      <x:c r="C48" s="79"/>
      <x:c r="D48" s="79"/>
      <x:c r="E48" s="79"/>
      <x:c r="F48" s="79"/>
      <x:c r="G48" s="79"/>
      <x:c r="H48" s="79"/>
      <x:c r="I48" s="79"/>
      <x:c r="J48" s="79"/>
      <x:c r="K48" s="79"/>
      <x:c r="L48" s="79"/>
      <x:c r="M48" s="79"/>
      <x:c r="N48" s="86"/>
    </x:row>
    <x:row r="49">
      <x:c r="A49" s="85"/>
      <x:c r="B49" s="79"/>
      <x:c r="C49" s="79"/>
      <x:c r="D49" s="79"/>
      <x:c r="E49" s="79"/>
      <x:c r="F49" s="79"/>
      <x:c r="G49" s="79"/>
      <x:c r="H49" s="79"/>
      <x:c r="I49" s="79"/>
      <x:c r="J49" s="79"/>
      <x:c r="K49" s="79"/>
      <x:c r="L49" s="79"/>
      <x:c r="M49" s="79"/>
      <x:c r="N49" s="86"/>
    </x:row>
    <x:row r="50">
      <x:c r="A50" s="85"/>
      <x:c r="B50" s="79"/>
      <x:c r="C50" s="79"/>
      <x:c r="D50" s="79"/>
      <x:c r="E50" s="79"/>
      <x:c r="F50" s="79"/>
      <x:c r="G50" s="79"/>
      <x:c r="H50" s="79"/>
      <x:c r="I50" s="79"/>
      <x:c r="J50" s="79"/>
      <x:c r="K50" s="79"/>
      <x:c r="L50" s="79"/>
      <x:c r="M50" s="79"/>
      <x:c r="N50" s="86"/>
    </x:row>
    <x:row r="51">
      <x:c r="A51" s="85"/>
      <x:c r="B51" s="79"/>
      <x:c r="C51" s="79"/>
      <x:c r="D51" s="79"/>
      <x:c r="E51" s="79"/>
      <x:c r="F51" s="79"/>
      <x:c r="G51" s="79"/>
      <x:c r="H51" s="79"/>
      <x:c r="I51" s="79"/>
      <x:c r="J51" s="79"/>
      <x:c r="K51" s="79"/>
      <x:c r="L51" s="79"/>
      <x:c r="M51" s="79"/>
      <x:c r="N51" s="86"/>
    </x:row>
    <x:row r="52">
      <x:c r="A52" s="85"/>
      <x:c r="B52" s="79"/>
      <x:c r="C52" s="79"/>
      <x:c r="D52" s="79"/>
      <x:c r="E52" s="79"/>
      <x:c r="F52" s="79"/>
      <x:c r="G52" s="79"/>
      <x:c r="H52" s="79"/>
      <x:c r="I52" s="79"/>
      <x:c r="J52" s="79"/>
      <x:c r="K52" s="79"/>
      <x:c r="L52" s="79"/>
      <x:c r="M52" s="79"/>
      <x:c r="N52" s="86"/>
    </x:row>
    <x:row r="53">
      <x:c r="A53" s="85"/>
      <x:c r="B53" s="79"/>
      <x:c r="C53" s="79"/>
      <x:c r="D53" s="79"/>
      <x:c r="E53" s="79"/>
      <x:c r="F53" s="79"/>
      <x:c r="G53" s="79"/>
      <x:c r="H53" s="79"/>
      <x:c r="I53" s="79"/>
      <x:c r="J53" s="79"/>
      <x:c r="K53" s="79"/>
      <x:c r="L53" s="79"/>
      <x:c r="M53" s="79"/>
      <x:c r="N53" s="86"/>
    </x:row>
    <x:row r="54">
      <x:c r="A54" s="85"/>
      <x:c r="B54" s="79"/>
      <x:c r="C54" s="79"/>
      <x:c r="D54" s="79"/>
      <x:c r="E54" s="79"/>
      <x:c r="F54" s="79"/>
      <x:c r="G54" s="79"/>
      <x:c r="H54" s="79"/>
      <x:c r="I54" s="79"/>
      <x:c r="J54" s="79"/>
      <x:c r="K54" s="79"/>
      <x:c r="L54" s="79"/>
      <x:c r="M54" s="79"/>
      <x:c r="N54" s="86"/>
    </x:row>
    <x:row r="55">
      <x:c r="A55" s="85"/>
      <x:c r="B55" s="79"/>
      <x:c r="C55" s="79"/>
      <x:c r="D55" s="79"/>
      <x:c r="E55" s="79"/>
      <x:c r="F55" s="79"/>
      <x:c r="G55" s="79"/>
      <x:c r="H55" s="79"/>
      <x:c r="I55" s="79"/>
      <x:c r="J55" s="79"/>
      <x:c r="K55" s="79"/>
      <x:c r="L55" s="79"/>
      <x:c r="M55" s="79"/>
      <x:c r="N55" s="86"/>
    </x:row>
    <x:row r="56">
      <x:c r="A56" s="85"/>
      <x:c r="B56" s="79"/>
      <x:c r="C56" s="79"/>
      <x:c r="D56" s="79"/>
      <x:c r="E56" s="79"/>
      <x:c r="F56" s="79"/>
      <x:c r="G56" s="79"/>
      <x:c r="H56" s="79"/>
      <x:c r="I56" s="79"/>
      <x:c r="J56" s="79"/>
      <x:c r="K56" s="79"/>
      <x:c r="L56" s="79"/>
      <x:c r="M56" s="79"/>
      <x:c r="N56" s="86"/>
    </x:row>
    <x:row r="57">
      <x:c r="A57" s="87"/>
      <x:c r="B57" s="88"/>
      <x:c r="C57" s="88"/>
      <x:c r="D57" s="88"/>
      <x:c r="E57" s="88"/>
      <x:c r="F57" s="88"/>
      <x:c r="G57" s="88"/>
      <x:c r="H57" s="88"/>
      <x:c r="I57" s="88"/>
      <x:c r="J57" s="88"/>
      <x:c r="K57" s="88"/>
      <x:c r="L57" s="88"/>
      <x:c r="M57" s="88"/>
      <x:c r="N57" s="89"/>
    </x:row>
    <x:row r="60">
      <x:c r="A60" s="10" t="str">
        <x:v>Classic-Compatible Aging Summaries (SUMIFS)</x:v>
      </x:c>
      <x:c r="B60" s="10"/>
      <x:c r="C60" s="10"/>
      <x:c r="D60" s="10"/>
      <x:c r="E60" s="10"/>
      <x:c r="F60" s="10"/>
      <x:c r="G60" s="10"/>
      <x:c r="H60" s="10"/>
      <x:c r="I60" s="10"/>
      <x:c r="J60" s="10"/>
      <x:c r="K60" s="10"/>
      <x:c r="L60" s="10"/>
      <x:c r="M60" s="10"/>
      <x:c r="N60" s="10"/>
    </x:row>
    <x:row r="61">
      <x:c r="A61" s="59" t="str">
        <x:v>A/R Aging Bucket</x:v>
      </x:c>
      <x:c r="B61" s="60" t="str">
        <x:v>Outstanding</x:v>
      </x:c>
      <x:c r="C61" s="60" t="str">
        <x:v>Invoice Count</x:v>
      </x:c>
      <x:c r="E61" s="59" t="str">
        <x:v>A/P Aging Bucket</x:v>
      </x:c>
      <x:c r="F61" s="60" t="str">
        <x:v>Outstanding</x:v>
      </x:c>
      <x:c r="G61" s="60" t="str">
        <x:v>Bill Count</x:v>
      </x:c>
      <x:c r="I61" s="59" t="str">
        <x:v>Month</x:v>
      </x:c>
      <x:c r="J61" s="60" t="str">
        <x:v>Inflows</x:v>
      </x:c>
      <x:c r="K61" s="60" t="str">
        <x:v>Outflows</x:v>
      </x:c>
      <x:c r="L61" s="60" t="str">
        <x:v>Net Cash Flow</x:v>
      </x:c>
    </x:row>
    <x:row r="62">
      <x:c r="A62" s="90" t="str">
        <x:v>Current</x:v>
      </x:c>
      <x:c r="B62" s="91" t="n">
        <x:f>SUMIFS('AR Invoices'!$I$7:$I$306,'AR Invoices'!$K$7:$K$306,A62)</x:f>
        <x:v>0</x:v>
      </x:c>
      <x:c r="C62" s="92" t="n">
        <x:f>COUNTIF('AR Invoices'!$K$7:$K$306,A62)</x:f>
        <x:v>0</x:v>
      </x:c>
      <x:c r="E62" s="90" t="str">
        <x:v>Current</x:v>
      </x:c>
      <x:c r="F62" s="91" t="n">
        <x:f>SUMIFS('AP Bills'!$J$7:$J$306,'AP Bills'!$L$7:$L$306,E62)</x:f>
        <x:v>0</x:v>
      </x:c>
      <x:c r="G62" s="92" t="n">
        <x:f>COUNTIF('AP Bills'!$L$7:$L$306,E62)</x:f>
        <x:v>0</x:v>
      </x:c>
      <x:c r="I62" s="93" t="n">
        <x:f>'Monthly Summary'!A6</x:f>
        <x:v>46023</x:v>
      </x:c>
      <x:c r="J62" s="91" t="n">
        <x:f>'Monthly Summary'!C6</x:f>
        <x:v>26130</x:v>
      </x:c>
      <x:c r="K62" s="91" t="n">
        <x:f>'Monthly Summary'!D6</x:f>
        <x:v>11274.5</x:v>
      </x:c>
      <x:c r="L62" s="91" t="n">
        <x:f>'Monthly Summary'!E6</x:f>
        <x:v>14855.5</x:v>
      </x:c>
    </x:row>
    <x:row r="63">
      <x:c r="A63" s="90" t="str">
        <x:v>1-30 Days</x:v>
      </x:c>
      <x:c r="B63" s="91" t="n">
        <x:f>SUMIFS('AR Invoices'!$I$7:$I$306,'AR Invoices'!$K$7:$K$306,A63)</x:f>
        <x:v>0</x:v>
      </x:c>
      <x:c r="C63" s="92" t="n">
        <x:f>COUNTIF('AR Invoices'!$K$7:$K$306,A63)</x:f>
        <x:v>0</x:v>
      </x:c>
      <x:c r="E63" s="90" t="str">
        <x:v>1-30 Days</x:v>
      </x:c>
      <x:c r="F63" s="91" t="n">
        <x:f>SUMIFS('AP Bills'!$J$7:$J$306,'AP Bills'!$L$7:$L$306,E63)</x:f>
        <x:v>0</x:v>
      </x:c>
      <x:c r="G63" s="92" t="n">
        <x:f>COUNTIF('AP Bills'!$L$7:$L$306,E63)</x:f>
        <x:v>0</x:v>
      </x:c>
      <x:c r="I63" s="93" t="n">
        <x:f>'Monthly Summary'!A7</x:f>
        <x:v>46054</x:v>
      </x:c>
      <x:c r="J63" s="91" t="n">
        <x:f>'Monthly Summary'!C7</x:f>
        <x:v>10075</x:v>
      </x:c>
      <x:c r="K63" s="91" t="n">
        <x:f>'Monthly Summary'!D7</x:f>
        <x:v>9429</x:v>
      </x:c>
      <x:c r="L63" s="91" t="n">
        <x:f>'Monthly Summary'!E7</x:f>
        <x:v>646</x:v>
      </x:c>
    </x:row>
    <x:row r="64">
      <x:c r="A64" s="90" t="str">
        <x:v>31-60 Days</x:v>
      </x:c>
      <x:c r="B64" s="91" t="n">
        <x:f>SUMIFS('AR Invoices'!$I$7:$I$306,'AR Invoices'!$K$7:$K$306,A64)</x:f>
        <x:v>0</x:v>
      </x:c>
      <x:c r="C64" s="92" t="n">
        <x:f>COUNTIF('AR Invoices'!$K$7:$K$306,A64)</x:f>
        <x:v>0</x:v>
      </x:c>
      <x:c r="E64" s="90" t="str">
        <x:v>31-60 Days</x:v>
      </x:c>
      <x:c r="F64" s="91" t="n">
        <x:f>SUMIFS('AP Bills'!$J$7:$J$306,'AP Bills'!$L$7:$L$306,E64)</x:f>
        <x:v>0</x:v>
      </x:c>
      <x:c r="G64" s="92" t="n">
        <x:f>COUNTIF('AP Bills'!$L$7:$L$306,E64)</x:f>
        <x:v>0</x:v>
      </x:c>
      <x:c r="I64" s="93" t="n">
        <x:f>'Monthly Summary'!A8</x:f>
        <x:v>46082</x:v>
      </x:c>
      <x:c r="J64" s="91" t="n">
        <x:f>'Monthly Summary'!C8</x:f>
        <x:v>12562</x:v>
      </x:c>
      <x:c r="K64" s="91" t="n">
        <x:f>'Monthly Summary'!D8</x:f>
        <x:v>11754</x:v>
      </x:c>
      <x:c r="L64" s="91" t="n">
        <x:f>'Monthly Summary'!E8</x:f>
        <x:v>808</x:v>
      </x:c>
    </x:row>
    <x:row r="65">
      <x:c r="A65" s="90" t="str">
        <x:v>61-90 Days</x:v>
      </x:c>
      <x:c r="B65" s="91" t="n">
        <x:f>SUMIFS('AR Invoices'!$I$7:$I$306,'AR Invoices'!$K$7:$K$306,A65)</x:f>
        <x:v>0</x:v>
      </x:c>
      <x:c r="C65" s="92" t="n">
        <x:f>COUNTIF('AR Invoices'!$K$7:$K$306,A65)</x:f>
        <x:v>0</x:v>
      </x:c>
      <x:c r="E65" s="90" t="str">
        <x:v>61-90 Days</x:v>
      </x:c>
      <x:c r="F65" s="91" t="n">
        <x:f>SUMIFS('AP Bills'!$J$7:$J$306,'AP Bills'!$L$7:$L$306,E65)</x:f>
        <x:v>0</x:v>
      </x:c>
      <x:c r="G65" s="92" t="n">
        <x:f>COUNTIF('AP Bills'!$L$7:$L$306,E65)</x:f>
        <x:v>0</x:v>
      </x:c>
      <x:c r="I65" s="93" t="n">
        <x:f>'Monthly Summary'!A9</x:f>
        <x:v>46113</x:v>
      </x:c>
      <x:c r="J65" s="91" t="n">
        <x:f>'Monthly Summary'!C9</x:f>
        <x:v>0</x:v>
      </x:c>
      <x:c r="K65" s="91" t="n">
        <x:f>'Monthly Summary'!D9</x:f>
        <x:v>0</x:v>
      </x:c>
      <x:c r="L65" s="91" t="n">
        <x:f>'Monthly Summary'!E9</x:f>
        <x:v>0</x:v>
      </x:c>
    </x:row>
    <x:row r="66">
      <x:c r="A66" s="90" t="str">
        <x:v>90+ Days</x:v>
      </x:c>
      <x:c r="B66" s="91" t="n">
        <x:f>SUMIFS('AR Invoices'!$I$7:$I$306,'AR Invoices'!$K$7:$K$306,A66)</x:f>
        <x:v>2750</x:v>
      </x:c>
      <x:c r="C66" s="92" t="n">
        <x:f>COUNTIF('AR Invoices'!$K$7:$K$306,A66)</x:f>
        <x:v>1</x:v>
      </x:c>
      <x:c r="E66" s="90" t="str">
        <x:v>90+ Days</x:v>
      </x:c>
      <x:c r="F66" s="91" t="n">
        <x:f>SUMIFS('AP Bills'!$J$7:$J$306,'AP Bills'!$L$7:$L$306,E66)</x:f>
        <x:v>740</x:v>
      </x:c>
      <x:c r="G66" s="92" t="n">
        <x:f>COUNTIF('AP Bills'!$L$7:$L$306,E66)</x:f>
        <x:v>1</x:v>
      </x:c>
      <x:c r="I66" s="93" t="n">
        <x:f>'Monthly Summary'!A10</x:f>
        <x:v>46143</x:v>
      </x:c>
      <x:c r="J66" s="91" t="n">
        <x:f>'Monthly Summary'!C10</x:f>
        <x:v>0</x:v>
      </x:c>
      <x:c r="K66" s="91" t="n">
        <x:f>'Monthly Summary'!D10</x:f>
        <x:v>0</x:v>
      </x:c>
      <x:c r="L66" s="91" t="n">
        <x:f>'Monthly Summary'!E10</x:f>
        <x:v>0</x:v>
      </x:c>
    </x:row>
    <x:row r="67">
      <x:c r="A67" s="90" t="str">
        <x:v>Paid</x:v>
      </x:c>
      <x:c r="B67" s="91" t="n">
        <x:f>SUMIFS('AR Invoices'!$I$7:$I$306,'AR Invoices'!$K$7:$K$306,A67)</x:f>
        <x:v>0</x:v>
      </x:c>
      <x:c r="C67" s="92" t="n">
        <x:f>COUNTIF('AR Invoices'!$K$7:$K$306,A67)</x:f>
        <x:v>0</x:v>
      </x:c>
      <x:c r="E67" s="90" t="str">
        <x:v>Paid</x:v>
      </x:c>
      <x:c r="F67" s="91" t="n">
        <x:f>SUMIFS('AP Bills'!$J$7:$J$306,'AP Bills'!$L$7:$L$306,E67)</x:f>
        <x:v>0</x:v>
      </x:c>
      <x:c r="G67" s="92" t="n">
        <x:f>COUNTIF('AP Bills'!$L$7:$L$306,E67)</x:f>
        <x:v>0</x:v>
      </x:c>
      <x:c r="I67" s="93" t="n">
        <x:f>'Monthly Summary'!A11</x:f>
        <x:v>46174</x:v>
      </x:c>
      <x:c r="J67" s="91" t="n">
        <x:f>'Monthly Summary'!C11</x:f>
        <x:v>0</x:v>
      </x:c>
      <x:c r="K67" s="91" t="n">
        <x:f>'Monthly Summary'!D11</x:f>
        <x:v>0</x:v>
      </x:c>
      <x:c r="L67" s="91" t="n">
        <x:f>'Monthly Summary'!E11</x:f>
        <x:v>0</x:v>
      </x:c>
    </x:row>
    <x:row r="68">
      <x:c r="I68" s="93" t="n">
        <x:f>'Monthly Summary'!A12</x:f>
        <x:v>46204</x:v>
      </x:c>
      <x:c r="J68" s="91" t="n">
        <x:f>'Monthly Summary'!C12</x:f>
        <x:v>0</x:v>
      </x:c>
      <x:c r="K68" s="91" t="n">
        <x:f>'Monthly Summary'!D12</x:f>
        <x:v>0</x:v>
      </x:c>
      <x:c r="L68" s="91" t="n">
        <x:f>'Monthly Summary'!E12</x:f>
        <x:v>0</x:v>
      </x:c>
    </x:row>
    <x:row r="69">
      <x:c r="I69" s="93" t="n">
        <x:f>'Monthly Summary'!A13</x:f>
        <x:v>46235</x:v>
      </x:c>
      <x:c r="J69" s="91" t="n">
        <x:f>'Monthly Summary'!C13</x:f>
        <x:v>0</x:v>
      </x:c>
      <x:c r="K69" s="91" t="n">
        <x:f>'Monthly Summary'!D13</x:f>
        <x:v>0</x:v>
      </x:c>
      <x:c r="L69" s="91" t="n">
        <x:f>'Monthly Summary'!E13</x:f>
        <x:v>0</x:v>
      </x:c>
    </x:row>
    <x:row r="70">
      <x:c r="I70" s="93" t="n">
        <x:f>'Monthly Summary'!A14</x:f>
        <x:v>46266</x:v>
      </x:c>
      <x:c r="J70" s="91" t="n">
        <x:f>'Monthly Summary'!C14</x:f>
        <x:v>0</x:v>
      </x:c>
      <x:c r="K70" s="91" t="n">
        <x:f>'Monthly Summary'!D14</x:f>
        <x:v>0</x:v>
      </x:c>
      <x:c r="L70" s="91" t="n">
        <x:f>'Monthly Summary'!E14</x:f>
        <x:v>0</x:v>
      </x:c>
    </x:row>
    <x:row r="71">
      <x:c r="I71" s="93" t="n">
        <x:f>'Monthly Summary'!A15</x:f>
        <x:v>46296</x:v>
      </x:c>
      <x:c r="J71" s="91" t="n">
        <x:f>'Monthly Summary'!C15</x:f>
        <x:v>0</x:v>
      </x:c>
      <x:c r="K71" s="91" t="n">
        <x:f>'Monthly Summary'!D15</x:f>
        <x:v>0</x:v>
      </x:c>
      <x:c r="L71" s="91" t="n">
        <x:f>'Monthly Summary'!E15</x:f>
        <x:v>0</x:v>
      </x:c>
    </x:row>
    <x:row r="72">
      <x:c r="I72" s="93" t="n">
        <x:f>'Monthly Summary'!A16</x:f>
        <x:v>46327</x:v>
      </x:c>
      <x:c r="J72" s="91" t="n">
        <x:f>'Monthly Summary'!C16</x:f>
        <x:v>0</x:v>
      </x:c>
      <x:c r="K72" s="91" t="n">
        <x:f>'Monthly Summary'!D16</x:f>
        <x:v>0</x:v>
      </x:c>
      <x:c r="L72" s="91" t="n">
        <x:f>'Monthly Summary'!E16</x:f>
        <x:v>0</x:v>
      </x:c>
    </x:row>
    <x:row r="73">
      <x:c r="I73" s="93" t="n">
        <x:f>'Monthly Summary'!A17</x:f>
        <x:v>46357</x:v>
      </x:c>
      <x:c r="J73" s="91" t="n">
        <x:f>'Monthly Summary'!C17</x:f>
        <x:v>0</x:v>
      </x:c>
      <x:c r="K73" s="91" t="n">
        <x:f>'Monthly Summary'!D17</x:f>
        <x:v>0</x:v>
      </x:c>
      <x:c r="L73" s="91" t="n">
        <x:f>'Monthly Summary'!E17</x:f>
        <x:v>0</x:v>
      </x:c>
    </x:row>
  </x:sheetData>
  <x:mergeCells>
    <x:mergeCell ref="A1:N2"/>
    <x:mergeCell ref="A3:N3"/>
    <x:mergeCell ref="A5:N5"/>
    <x:mergeCell ref="A23:N23"/>
    <x:mergeCell ref="A60:N60"/>
    <x:mergeCell ref="A5:D5"/>
    <x:mergeCell ref="A12:C12"/>
  </x:mergeCells>
  <x:pageMargins left="0.7" right="0.7" top="0.75" bottom="0.75" header="0.3" footer="0.3"/>
</x:worksheet>
</file>

<file path=xl/worksheets/sheet1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30" hidden="0" customWidth="1"/>
    <x:col min="5" max="5" width="30" hidden="0" customWidth="1"/>
    <x:col min="6" max="6" width="22" hidden="0" customWidth="1"/>
    <x:col min="7" max="7" width="42" hidden="0" customWidth="1"/>
    <x:col min="8" max="8" width="30" hidden="0" customWidth="1"/>
  </x:cols>
  <x:sheetData>
    <x:row r="1" ht="24" customHeight="1">
      <x:c r="A1" s="4" t="str">
        <x:v>FORMULA GUIDE — XLOOKUP, VLOOKUP, SUMIFS &amp; PIVOTBY</x:v>
      </x:c>
      <x:c r="B1" s="4"/>
      <x:c r="C1" s="4"/>
      <x:c r="D1" s="4"/>
      <x:c r="E1" s="4"/>
      <x:c r="F1" s="4"/>
      <x:c r="G1" s="4"/>
      <x:c r="H1" s="4"/>
    </x:row>
    <x:row r="2" ht="24" customHeight="1">
      <x:c r="A2" s="4"/>
      <x:c r="B2" s="4"/>
      <x:c r="C2" s="4"/>
      <x:c r="D2" s="4"/>
      <x:c r="E2" s="4"/>
      <x:c r="F2" s="4"/>
      <x:c r="G2" s="4"/>
      <x:c r="H2" s="4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</x:row>
    <x:row r="5">
      <x:c r="A5" s="10" t="str">
        <x:v>Live Formula Examples</x:v>
      </x:c>
      <x:c r="B5" s="10"/>
      <x:c r="C5" s="10"/>
      <x:c r="D5" s="10"/>
      <x:c r="E5" s="10"/>
      <x:c r="F5" s="10"/>
      <x:c r="G5" s="10"/>
      <x:c r="H5" s="10"/>
    </x:row>
    <x:row r="6">
      <x:c r="A6" s="59" t="str">
        <x:v>Function</x:v>
      </x:c>
      <x:c r="B6" s="60" t="str">
        <x:v>Example Input</x:v>
      </x:c>
      <x:c r="C6" s="60" t="str">
        <x:v>Live Result</x:v>
      </x:c>
      <x:c r="D6" s="60" t="str">
        <x:v>What It Does</x:v>
      </x:c>
      <x:c r="E6" s="60" t="str">
        <x:v>Used In</x:v>
      </x:c>
      <x:c r="F6" s="60" t="str">
        <x:v>Compatibility</x:v>
      </x:c>
      <x:c r="G6" s="60" t="str">
        <x:v>Formula Pattern</x:v>
      </x:c>
      <x:c r="H6" s="60" t="str">
        <x:v>Notes</x:v>
      </x:c>
    </x:row>
    <x:row r="7" ht="48" customHeight="1">
      <x:c r="A7" s="98" t="str">
        <x:v>XLOOKUP</x:v>
      </x:c>
      <x:c r="B7" s="18" t="str">
        <x:v>CUST-001</x:v>
      </x:c>
      <x:c r="C7" s="99" t="str">
        <x:f>XLOOKUP(B7,'Lists &amp; COA'!$A$47:$A$145,'Lists &amp; COA'!$B$47:$B$145,"Not found")</x:f>
        <x:v>BrightNest Retail Co. (Fictional)</x:v>
      </x:c>
      <x:c r="D7" s="100" t="str">
        <x:v>Finds a customer name from Customer ID.</x:v>
      </x:c>
      <x:c r="E7" s="100" t="str">
        <x:v>AR Invoices; Customer Payments</x:v>
      </x:c>
      <x:c r="F7" s="100" t="str">
        <x:v>Excel 365 / Excel 2021+</x:v>
      </x:c>
      <x:c r="G7" s="100" t="str">
        <x:v>=XLOOKUP(ID,ID_List,Name_List,"Not found")</x:v>
      </x:c>
      <x:c r="H7" s="100" t="str">
        <x:v>Returns a chosen fallback if the ID is missing.</x:v>
      </x:c>
    </x:row>
    <x:row r="8" ht="48" customHeight="1">
      <x:c r="A8" s="98" t="str">
        <x:v>VLOOKUP</x:v>
      </x:c>
      <x:c r="B8" s="18" t="str">
        <x:v>VEND-001</x:v>
      </x:c>
      <x:c r="C8" s="99" t="str">
        <x:f>IFERROR(VLOOKUP(B8,'Lists &amp; COA'!$E$47:$G$145,2,FALSE),"Not found")</x:f>
        <x:v>Blue Ridge Wholesale Co. (Fictional)</x:v>
      </x:c>
      <x:c r="D8" s="100" t="str">
        <x:v>Finds a vendor name using a left-to-right table lookup.</x:v>
      </x:c>
      <x:c r="E8" s="100" t="str">
        <x:v>AP Bills; Vendor Payments; Expense Review</x:v>
      </x:c>
      <x:c r="F8" s="100" t="str">
        <x:v>Most Excel versions</x:v>
      </x:c>
      <x:c r="G8" s="100" t="str">
        <x:v>=VLOOKUP(ID,Vendor_Table,2,FALSE)</x:v>
      </x:c>
      <x:c r="H8" s="100" t="str">
        <x:v>FALSE forces an exact match.</x:v>
      </x:c>
    </x:row>
    <x:row r="9" ht="48" customHeight="1">
      <x:c r="A9" s="98" t="str">
        <x:v>SUMIFS</x:v>
      </x:c>
      <x:c r="B9" s="101" t="n">
        <x:v>46023</x:v>
      </x:c>
      <x:c r="C9" s="102" t="n">
        <x:f>SUMIFS('Transactions'!$J$7:$J$1006,'Transactions'!$B$7:$B$1006,"&gt;="&amp;B9,'Transactions'!$B$7:$B$1006,"&lt;"&amp;DATE(YEAR(B9),MONTH(B9)+1,1))</x:f>
        <x:v>11274.5</x:v>
      </x:c>
      <x:c r="D9" s="100" t="str">
        <x:v>Totals values using multiple conditions, including a date range.</x:v>
      </x:c>
      <x:c r="E9" s="100" t="str">
        <x:v>Monthly Summary; Bank Reconciliation</x:v>
      </x:c>
      <x:c r="F9" s="100" t="str">
        <x:v>Most Excel versions</x:v>
      </x:c>
      <x:c r="G9" s="100" t="str">
        <x:v>=SUMIFS(Sum_Range,Date_Range,"&gt;="&amp;Start,Date_Range,"&lt;"&amp;Next_Month)</x:v>
      </x:c>
      <x:c r="H9" s="100" t="str">
        <x:v>Use bounded ranges for speed and auditability.</x:v>
      </x:c>
    </x:row>
    <x:row r="10" ht="48" customHeight="1">
      <x:c r="A10" s="98" t="str">
        <x:v>COUNTIFS</x:v>
      </x:c>
      <x:c r="B10" s="18" t="str">
        <x:v>Missing</x:v>
      </x:c>
      <x:c r="C10" s="99" t="n">
        <x:f>COUNTIF('Transactions'!$Q$7:$Q$1006,B10)</x:f>
        <x:v>0</x:v>
      </x:c>
      <x:c r="D10" s="100" t="str">
        <x:v>Counts rows meeting one or more conditions.</x:v>
      </x:c>
      <x:c r="E10" s="100" t="str">
        <x:v>Dashboard; Monthly Summary</x:v>
      </x:c>
      <x:c r="F10" s="100" t="str">
        <x:v>Most Excel versions</x:v>
      </x:c>
      <x:c r="G10" s="100" t="str">
        <x:v>=COUNTIFS(Status_Range,"Missing")</x:v>
      </x:c>
      <x:c r="H10" s="100" t="str">
        <x:v>Useful for open-item monitoring.</x:v>
      </x:c>
    </x:row>
    <x:row r="11" ht="48" customHeight="1">
      <x:c r="A11" s="98" t="str">
        <x:v>SUMIFS</x:v>
      </x:c>
      <x:c r="B11" s="18" t="str">
        <x:v>Advertising &amp; Marketing</x:v>
      </x:c>
      <x:c r="C11" s="196" t="n">
        <x:v>2310</x:v>
      </x:c>
      <x:c r="D11" s="100" t="str">
        <x:v>Summarizes cash outflows by category using portable formulas.</x:v>
      </x:c>
      <x:c r="E11" s="100" t="str">
        <x:v>Pivot Reports</x:v>
      </x:c>
      <x:c r="F11" s="100" t="str">
        <x:v>Current Microsoft 365</x:v>
      </x:c>
      <x:c r="G11" s="100" t="str">
        <x:v>=PIVOTBY(Row_Field,Column_Field,Values,SUM)</x:v>
      </x:c>
      <x:c r="H11" s="100" t="str">
        <x:v>Use the classic-compatible SUMIFS summaries if PIVOTBY is unavailable.</x:v>
      </x:c>
    </x:row>
    <x:row r="14">
      <x:c r="A14" s="10" t="str">
        <x:v>Formula Controls</x:v>
      </x:c>
      <x:c r="B14" s="10"/>
      <x:c r="C14" s="10"/>
      <x:c r="D14" s="10"/>
      <x:c r="E14" s="10"/>
      <x:c r="F14" s="10"/>
      <x:c r="G14" s="10"/>
      <x:c r="H14" s="10"/>
    </x:row>
    <x:row r="15" ht="34" customHeight="1">
      <x:c r="A15" s="34" t="str">
        <x:v>1</x:v>
      </x:c>
      <x:c r="B15" s="35" t="str">
        <x:v>Keep IDs unique</x:v>
      </x:c>
      <x:c r="C15" s="36" t="str">
        <x:v>Transaction IDs, invoice numbers, bill numbers, and payment IDs prevent duplicates.</x:v>
      </x:c>
      <x:c r="D15" s="36" t="str"/>
      <x:c r="E15" s="36" t="str"/>
      <x:c r="F15" s="36" t="str"/>
      <x:c r="G15" s="36" t="str"/>
      <x:c r="H15" s="36" t="str"/>
    </x:row>
    <x:row r="16" ht="34" customHeight="1">
      <x:c r="A16" s="37" t="str">
        <x:v>2</x:v>
      </x:c>
      <x:c r="B16" s="38" t="str">
        <x:v>Use exact matches</x:v>
      </x:c>
      <x:c r="C16" s="39" t="str">
        <x:v>Client-specific IDs and account names should match the lookup lists exactly.</x:v>
      </x:c>
      <x:c r="D16" s="39" t="str"/>
      <x:c r="E16" s="39" t="str"/>
      <x:c r="F16" s="39" t="str"/>
      <x:c r="G16" s="39" t="str"/>
      <x:c r="H16" s="39" t="str"/>
    </x:row>
    <x:row r="17" ht="34" customHeight="1">
      <x:c r="A17" s="37" t="str">
        <x:v>3</x:v>
      </x:c>
      <x:c r="B17" s="38" t="str">
        <x:v>Do not overwrite blue cells</x:v>
      </x:c>
      <x:c r="C17" s="39" t="str">
        <x:v>Blue columns contain formulas. Enter data only in yellow columns unless intentionally revising the model.</x:v>
      </x:c>
      <x:c r="D17" s="39" t="str"/>
      <x:c r="E17" s="39" t="str"/>
      <x:c r="F17" s="39" t="str"/>
      <x:c r="G17" s="39" t="str"/>
      <x:c r="H17" s="39" t="str"/>
    </x:row>
    <x:row r="18" ht="34" customHeight="1">
      <x:c r="A18" s="37" t="str">
        <x:v>4</x:v>
      </x:c>
      <x:c r="B18" s="38" t="str">
        <x:v>Extend with care</x:v>
      </x:c>
      <x:c r="C18" s="39" t="str">
        <x:v>If you add rows beyond the reserved ranges, extend formulas, tables, validations, conditional formatting, and summary ranges.</x:v>
      </x:c>
      <x:c r="D18" s="39" t="str"/>
      <x:c r="E18" s="39" t="str"/>
      <x:c r="F18" s="39" t="str"/>
      <x:c r="G18" s="39" t="str"/>
      <x:c r="H18" s="39" t="str"/>
    </x:row>
    <x:row r="19" ht="34" customHeight="1">
      <x:c r="A19" s="37" t="str">
        <x:v>5</x:v>
      </x:c>
      <x:c r="B19" s="38" t="str">
        <x:v>Refresh after changes</x:v>
      </x:c>
      <x:c r="C19" s="39" t="str">
        <x:v>Open the workbook in Excel, allow calculation, and review the Pivot Reports after importing data.</x:v>
      </x:c>
      <x:c r="D19" s="39" t="str"/>
      <x:c r="E19" s="39" t="str"/>
      <x:c r="F19" s="39" t="str"/>
      <x:c r="G19" s="39" t="str"/>
      <x:c r="H19" s="39" t="str"/>
    </x:row>
    <x:row r="20" ht="34" customHeight="1">
      <x:c r="A20" s="37" t="str">
        <x:v>6</x:v>
      </x:c>
      <x:c r="B20" s="38" t="str">
        <x:v>Verify against source</x:v>
      </x:c>
      <x:c r="C20" s="39" t="str">
        <x:v>A formula match is not proof of accounting treatment; compare statements, QBO records, invoices, receipts, and client answers.</x:v>
      </x:c>
      <x:c r="D20" s="39" t="str"/>
      <x:c r="E20" s="39" t="str"/>
      <x:c r="F20" s="39" t="str"/>
      <x:c r="G20" s="39" t="str"/>
      <x:c r="H20" s="39" t="str"/>
    </x:row>
  </x:sheetData>
  <x:mergeCells>
    <x:mergeCell ref="A1:H2"/>
    <x:mergeCell ref="A3:H3"/>
    <x:mergeCell ref="A5:H5"/>
    <x:mergeCell ref="A14:H14"/>
    <x:mergeCell ref="C15:H15"/>
    <x:mergeCell ref="C16:H16"/>
    <x:mergeCell ref="C17:H17"/>
    <x:mergeCell ref="C18:H18"/>
    <x:mergeCell ref="C19:H19"/>
    <x:mergeCell ref="C20:H20"/>
  </x:mergeCells>
  <x:pageMargins left="0.7" right="0.7" top="0.75" bottom="0.75" header="0.3" footer="0.3"/>
</x:worksheet>
</file>

<file path=xl/worksheets/sheet1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  <x:col min="11" max="11" width="16" hidden="0" customWidth="1"/>
    <x:col min="12" max="12" width="16" hidden="0" customWidth="1"/>
  </x:cols>
  <x:sheetData>
    <x:row r="1" ht="24" customHeight="1">
      <x:c r="A1" s="103" t="str">
        <x:v>NORTHSTAR HOME ESSENTIALS LLC | BOOKKEEPING DASHBOARD</x:v>
      </x:c>
      <x:c r="B1" s="103"/>
      <x:c r="C1" s="103"/>
      <x:c r="D1" s="103"/>
      <x:c r="E1" s="103"/>
      <x:c r="F1" s="103"/>
      <x:c r="G1" s="103"/>
      <x:c r="H1" s="103"/>
      <x:c r="I1" s="103"/>
      <x:c r="J1" s="103"/>
      <x:c r="K1" s="103"/>
      <x:c r="L1" s="103"/>
    </x:row>
    <x:row r="2" ht="24" customHeight="1">
      <x:c r="A2" s="103"/>
      <x:c r="B2" s="103"/>
      <x:c r="C2" s="103"/>
      <x:c r="D2" s="103"/>
      <x:c r="E2" s="103"/>
      <x:c r="F2" s="103"/>
      <x:c r="G2" s="103"/>
      <x:c r="H2" s="103"/>
      <x:c r="I2" s="103"/>
      <x:c r="J2" s="103"/>
      <x:c r="K2" s="103"/>
      <x:c r="L2" s="103"/>
    </x:row>
    <x:row r="3" ht="22" customHeight="1">
      <x:c r="A3" s="200" t="str">
        <x:v>FICTIONAL TRAINING DATA | Northstar Home Essentials LLC (Fictional Training Company) | Jan-Mar 2026 | Prepared by Lourivel Lorejo</x:v>
      </x:c>
      <x:c r="B3" s="200" t="str">
        <x:v>FICTIONAL TRAINING DATA | Northstar Home Essentials LLC (Fictional Training Company) | Jan-Mar 2026 | Prepared by Lourivel Lorejo</x:v>
      </x:c>
      <x:c r="C3" s="200" t="str">
        <x:v>FICTIONAL TRAINING DATA | Northstar Home Essentials LLC (Fictional Training Company) | Jan-Mar 2026 | Prepared by Lourivel Lorejo</x:v>
      </x:c>
      <x:c r="D3" s="200" t="str">
        <x:v>FICTIONAL TRAINING DATA | Northstar Home Essentials LLC (Fictional Training Company) | Jan-Mar 2026 | Prepared by Lourivel Lorejo</x:v>
      </x:c>
      <x:c r="E3" s="200" t="str">
        <x:v>FICTIONAL TRAINING DATA | Northstar Home Essentials LLC (Fictional Training Company) | Jan-Mar 2026 | Prepared by Lourivel Lorejo</x:v>
      </x:c>
      <x:c r="F3" s="200" t="str">
        <x:v>FICTIONAL TRAINING DATA | Northstar Home Essentials LLC (Fictional Training Company) | Jan-Mar 2026 | Prepared by Lourivel Lorejo</x:v>
      </x:c>
      <x:c r="G3" s="200" t="str">
        <x:v>FICTIONAL TRAINING DATA | Northstar Home Essentials LLC (Fictional Training Company) | Jan-Mar 2026 | Prepared by Lourivel Lorejo</x:v>
      </x:c>
      <x:c r="H3" s="200" t="str">
        <x:v>FICTIONAL TRAINING DATA | Northstar Home Essentials LLC (Fictional Training Company) | Jan-Mar 2026 | Prepared by Lourivel Lorejo</x:v>
      </x:c>
      <x:c r="I3" s="200" t="str">
        <x:v>FICTIONAL TRAINING DATA | Northstar Home Essentials LLC (Fictional Training Company) | Jan-Mar 2026 | Prepared by Lourivel Lorejo</x:v>
      </x:c>
      <x:c r="J3" s="200" t="str">
        <x:v>FICTIONAL TRAINING DATA | Northstar Home Essentials LLC (Fictional Training Company) | Jan-Mar 2026 | Prepared by Lourivel Lorejo</x:v>
      </x:c>
      <x:c r="K3" s="200" t="str">
        <x:v>FICTIONAL TRAINING DATA | Northstar Home Essentials LLC (Fictional Training Company) | Jan-Mar 2026 | Prepared by Lourivel Lorejo</x:v>
      </x:c>
      <x:c r="L3" s="200" t="str">
        <x:v>FICTIONAL TRAINING DATA | Northstar Home Essentials LLC (Fictional Training Company) | Jan-Mar 2026 | Prepared by Lourivel Lorejo</x:v>
      </x:c>
    </x:row>
    <x:row r="5">
      <x:c r="A5" s="104" t="str">
        <x:v>Total Transactions</x:v>
      </x:c>
      <x:c r="B5" s="104"/>
      <x:c r="C5" s="104" t="str">
        <x:v>Total Inflows</x:v>
      </x:c>
      <x:c r="D5" s="104"/>
      <x:c r="E5" s="104" t="str">
        <x:v>Total Outflows</x:v>
      </x:c>
      <x:c r="F5" s="104"/>
      <x:c r="G5" s="104" t="str">
        <x:v>Net Cash Flow</x:v>
      </x:c>
      <x:c r="H5" s="104"/>
      <x:c r="I5" s="104" t="str">
        <x:v>A/R Outstanding</x:v>
      </x:c>
      <x:c r="J5" s="104"/>
      <x:c r="K5" s="104" t="str">
        <x:v>A/P Outstanding</x:v>
      </x:c>
      <x:c r="L5" s="104"/>
    </x:row>
    <x:row r="6" ht="25" customHeight="1">
      <x:c r="A6" s="118" t="n">
        <x:f>COUNT('Transactions'!$B$7:$B$1006)</x:f>
        <x:v>40</x:v>
      </x:c>
      <x:c r="B6" s="119"/>
      <x:c r="C6" s="130" t="n">
        <x:f>SUM('Transactions'!$I$7:$I$1006)</x:f>
        <x:v>48767</x:v>
      </x:c>
      <x:c r="D6" s="131"/>
      <x:c r="E6" s="130" t="n">
        <x:f>SUM('Transactions'!$J$7:$J$1006)</x:f>
        <x:v>32457.5</x:v>
      </x:c>
      <x:c r="F6" s="131"/>
      <x:c r="G6" s="130" t="n">
        <x:f>C6-E6</x:f>
        <x:v>16309.5</x:v>
      </x:c>
      <x:c r="H6" s="131"/>
      <x:c r="I6" s="130" t="n">
        <x:f>SUM('AR Invoices'!$I$7:$I$306)</x:f>
        <x:v>2750</x:v>
      </x:c>
      <x:c r="J6" s="131"/>
      <x:c r="K6" s="130" t="n">
        <x:f>SUM('AP Bills'!$J$7:$J$306)</x:f>
        <x:v>740</x:v>
      </x:c>
      <x:c r="L6" s="131"/>
    </x:row>
    <x:row r="7" ht="25" customHeight="1">
      <x:c r="A7" s="120"/>
      <x:c r="B7" s="121"/>
      <x:c r="C7" s="132"/>
      <x:c r="D7" s="133"/>
      <x:c r="E7" s="132"/>
      <x:c r="F7" s="133"/>
      <x:c r="G7" s="132"/>
      <x:c r="H7" s="133"/>
      <x:c r="I7" s="132"/>
      <x:c r="J7" s="133"/>
      <x:c r="K7" s="132"/>
      <x:c r="L7" s="133"/>
    </x:row>
    <x:row r="9">
      <x:c r="A9" s="104" t="str">
        <x:v>Payroll Cost</x:v>
      </x:c>
      <x:c r="B9" s="104"/>
      <x:c r="C9" s="104" t="str">
        <x:v>Corrections Needed</x:v>
      </x:c>
      <x:c r="D9" s="104"/>
      <x:c r="E9" s="104" t="str">
        <x:v>Missing Receipts</x:v>
      </x:c>
      <x:c r="F9" s="104"/>
      <x:c r="G9" s="104" t="str">
        <x:v>Unreconciled</x:v>
      </x:c>
      <x:c r="H9" s="104"/>
      <x:c r="I9" s="104" t="str">
        <x:v>Overdue A/R</x:v>
      </x:c>
      <x:c r="J9" s="104"/>
      <x:c r="K9" s="104" t="str">
        <x:v>Overdue A/P</x:v>
      </x:c>
      <x:c r="L9" s="104"/>
    </x:row>
    <x:row r="10" ht="25" customHeight="1">
      <x:c r="A10" s="130" t="n">
        <x:f>SUM('Payroll'!$K$7:$K$306)</x:f>
        <x:v>8384</x:v>
      </x:c>
      <x:c r="B10" s="131"/>
      <x:c r="C10" s="118" t="n">
        <x:f>COUNTIF('Transactions'!$O$7:$O$1006,"Yes")</x:f>
        <x:v>9</x:v>
      </x:c>
      <x:c r="D10" s="119"/>
      <x:c r="E10" s="118" t="n">
        <x:f>COUNTIF('Transactions'!$Q$7:$Q$1006,"Missing")</x:f>
        <x:v>0</x:v>
      </x:c>
      <x:c r="F10" s="119"/>
      <x:c r="G10" s="118" t="n">
        <x:f>COUNTIF('Transactions'!$R$7:$R$1006,"Unreconciled")</x:f>
        <x:v>0</x:v>
      </x:c>
      <x:c r="H10" s="119"/>
      <x:c r="I10" s="130" t="n">
        <x:f>SUMIFS('AR Invoices'!$I$7:$I$306,'AR Invoices'!$L$7:$L$306,"Overdue")</x:f>
        <x:v>2750</x:v>
      </x:c>
      <x:c r="J10" s="131"/>
      <x:c r="K10" s="130" t="n">
        <x:f>SUMIFS('AP Bills'!$J$7:$J$306,'AP Bills'!$M$7:$M$306,"Overdue")</x:f>
        <x:v>740</x:v>
      </x:c>
      <x:c r="L10" s="131"/>
    </x:row>
    <x:row r="11" ht="25" customHeight="1">
      <x:c r="A11" s="132"/>
      <x:c r="B11" s="133"/>
      <x:c r="C11" s="120"/>
      <x:c r="D11" s="121"/>
      <x:c r="E11" s="120"/>
      <x:c r="F11" s="121"/>
      <x:c r="G11" s="120"/>
      <x:c r="H11" s="121"/>
      <x:c r="I11" s="132"/>
      <x:c r="J11" s="133"/>
      <x:c r="K11" s="132"/>
      <x:c r="L11" s="133"/>
    </x:row>
    <x:row r="14">
      <x:c r="A14" s="10" t="str">
        <x:v>Monthly Cash Activity</x:v>
      </x:c>
      <x:c r="B14" s="10"/>
      <x:c r="C14" s="10"/>
      <x:c r="D14" s="10"/>
      <x:c r="E14" s="10"/>
      <x:c r="F14" s="10"/>
      <x:c r="G14" s="10"/>
      <x:c r="H14" s="10"/>
      <x:c r="I14" s="10"/>
      <x:c r="J14" s="10"/>
      <x:c r="K14" s="10"/>
      <x:c r="L14" s="10"/>
    </x:row>
    <x:row r="15">
      <x:c r="A15" s="59" t="str">
        <x:v>Month</x:v>
      </x:c>
      <x:c r="B15" s="60" t="str">
        <x:v>Inflows</x:v>
      </x:c>
      <x:c r="C15" s="60" t="str">
        <x:v>Outflows</x:v>
      </x:c>
    </x:row>
    <x:row r="16">
      <x:c r="A16" s="93" t="str">
        <x:f>TEXT('Monthly Summary'!A6,"mmm yyyy")</x:f>
        <x:v>Jan 2026</x:v>
      </x:c>
      <x:c r="B16" s="91" t="n">
        <x:f>'Monthly Summary'!C6</x:f>
        <x:v>26130</x:v>
      </x:c>
      <x:c r="C16" s="91" t="n">
        <x:f>'Monthly Summary'!D6</x:f>
        <x:v>11274.5</x:v>
      </x:c>
    </x:row>
    <x:row r="17">
      <x:c r="A17" s="93" t="str">
        <x:f>TEXT('Monthly Summary'!A7,"mmm yyyy")</x:f>
        <x:v>Feb 2026</x:v>
      </x:c>
      <x:c r="B17" s="91" t="n">
        <x:f>'Monthly Summary'!C7</x:f>
        <x:v>10075</x:v>
      </x:c>
      <x:c r="C17" s="91" t="n">
        <x:f>'Monthly Summary'!D7</x:f>
        <x:v>9429</x:v>
      </x:c>
    </x:row>
    <x:row r="18">
      <x:c r="A18" s="93" t="str">
        <x:f>TEXT('Monthly Summary'!A8,"mmm yyyy")</x:f>
        <x:v>Mar 2026</x:v>
      </x:c>
      <x:c r="B18" s="91" t="n">
        <x:f>'Monthly Summary'!C8</x:f>
        <x:v>12562</x:v>
      </x:c>
      <x:c r="C18" s="91" t="n">
        <x:f>'Monthly Summary'!D8</x:f>
        <x:v>11754</x:v>
      </x:c>
    </x:row>
    <x:row r="19">
      <x:c r="A19" s="93" t="str">
        <x:f>TEXT('Monthly Summary'!A9,"mmm yyyy")</x:f>
        <x:v>Apr 2026</x:v>
      </x:c>
      <x:c r="B19" s="91" t="n">
        <x:f>'Monthly Summary'!C9</x:f>
        <x:v>0</x:v>
      </x:c>
      <x:c r="C19" s="91" t="n">
        <x:f>'Monthly Summary'!D9</x:f>
        <x:v>0</x:v>
      </x:c>
    </x:row>
    <x:row r="20">
      <x:c r="A20" s="93" t="str">
        <x:f>TEXT('Monthly Summary'!A10,"mmm yyyy")</x:f>
        <x:v>May 2026</x:v>
      </x:c>
      <x:c r="B20" s="91" t="n">
        <x:f>'Monthly Summary'!C10</x:f>
        <x:v>0</x:v>
      </x:c>
      <x:c r="C20" s="91" t="n">
        <x:f>'Monthly Summary'!D10</x:f>
        <x:v>0</x:v>
      </x:c>
    </x:row>
    <x:row r="21">
      <x:c r="A21" s="93" t="str">
        <x:f>TEXT('Monthly Summary'!A11,"mmm yyyy")</x:f>
        <x:v>Jun 2026</x:v>
      </x:c>
      <x:c r="B21" s="91" t="n">
        <x:f>'Monthly Summary'!C11</x:f>
        <x:v>0</x:v>
      </x:c>
      <x:c r="C21" s="91" t="n">
        <x:f>'Monthly Summary'!D11</x:f>
        <x:v>0</x:v>
      </x:c>
    </x:row>
    <x:row r="22">
      <x:c r="A22" s="93" t="str">
        <x:f>TEXT('Monthly Summary'!A12,"mmm yyyy")</x:f>
        <x:v>Jul 2026</x:v>
      </x:c>
      <x:c r="B22" s="91" t="n">
        <x:f>'Monthly Summary'!C12</x:f>
        <x:v>0</x:v>
      </x:c>
      <x:c r="C22" s="91" t="n">
        <x:f>'Monthly Summary'!D12</x:f>
        <x:v>0</x:v>
      </x:c>
    </x:row>
    <x:row r="23">
      <x:c r="A23" s="93" t="str">
        <x:f>TEXT('Monthly Summary'!A13,"mmm yyyy")</x:f>
        <x:v>Aug 2026</x:v>
      </x:c>
      <x:c r="B23" s="91" t="n">
        <x:f>'Monthly Summary'!C13</x:f>
        <x:v>0</x:v>
      </x:c>
      <x:c r="C23" s="91" t="n">
        <x:f>'Monthly Summary'!D13</x:f>
        <x:v>0</x:v>
      </x:c>
    </x:row>
    <x:row r="24">
      <x:c r="A24" s="93" t="str">
        <x:f>TEXT('Monthly Summary'!A14,"mmm yyyy")</x:f>
        <x:v>Sep 2026</x:v>
      </x:c>
      <x:c r="B24" s="91" t="n">
        <x:f>'Monthly Summary'!C14</x:f>
        <x:v>0</x:v>
      </x:c>
      <x:c r="C24" s="91" t="n">
        <x:f>'Monthly Summary'!D14</x:f>
        <x:v>0</x:v>
      </x:c>
    </x:row>
    <x:row r="25">
      <x:c r="A25" s="93" t="str">
        <x:f>TEXT('Monthly Summary'!A15,"mmm yyyy")</x:f>
        <x:v>Oct 2026</x:v>
      </x:c>
      <x:c r="B25" s="91" t="n">
        <x:f>'Monthly Summary'!C15</x:f>
        <x:v>0</x:v>
      </x:c>
      <x:c r="C25" s="91" t="n">
        <x:f>'Monthly Summary'!D15</x:f>
        <x:v>0</x:v>
      </x:c>
    </x:row>
    <x:row r="26">
      <x:c r="A26" s="93" t="str">
        <x:f>TEXT('Monthly Summary'!A16,"mmm yyyy")</x:f>
        <x:v>Nov 2026</x:v>
      </x:c>
      <x:c r="B26" s="91" t="n">
        <x:f>'Monthly Summary'!C16</x:f>
        <x:v>0</x:v>
      </x:c>
      <x:c r="C26" s="91" t="n">
        <x:f>'Monthly Summary'!D16</x:f>
        <x:v>0</x:v>
      </x:c>
    </x:row>
    <x:row r="27">
      <x:c r="A27" s="93" t="str">
        <x:f>TEXT('Monthly Summary'!A17,"mmm yyyy")</x:f>
        <x:v>Dec 2026</x:v>
      </x:c>
      <x:c r="B27" s="91" t="n">
        <x:f>'Monthly Summary'!C17</x:f>
        <x:v>0</x:v>
      </x:c>
      <x:c r="C27" s="91" t="n">
        <x:f>'Monthly Summary'!D17</x:f>
        <x:v>0</x:v>
      </x:c>
    </x:row>
    <x:row r="30">
      <x:c r="A30" s="10" t="str">
        <x:v>Open Items to Review</x:v>
      </x:c>
      <x:c r="B30" s="10"/>
      <x:c r="C30" s="10"/>
      <x:c r="D30" s="10"/>
      <x:c r="E30" s="10"/>
      <x:c r="F30" s="10"/>
      <x:c r="G30" s="10"/>
      <x:c r="H30" s="10"/>
      <x:c r="I30" s="10"/>
      <x:c r="J30" s="10"/>
      <x:c r="K30" s="10"/>
      <x:c r="L30" s="10"/>
    </x:row>
    <x:row r="31">
      <x:c r="A31" s="59" t="str">
        <x:v>Area</x:v>
      </x:c>
      <x:c r="B31" s="60" t="str">
        <x:v>Open Item</x:v>
      </x:c>
      <x:c r="C31" s="60" t="str">
        <x:v>Count / Amount</x:v>
      </x:c>
      <x:c r="E31" s="152" t="str">
        <x:v>Recommended focus: resolve unsupported categories and missing documents first, then post or match verified transactions. Reconcile each account from the oldest unreconciled statement forward. Review P&amp;L, Balance Sheet, and open A/R and A/P before final reporting.</x:v>
      </x:c>
      <x:c r="F31" s="153"/>
      <x:c r="G31" s="153"/>
      <x:c r="H31" s="153"/>
      <x:c r="I31" s="153"/>
      <x:c r="J31" s="153"/>
      <x:c r="K31" s="153"/>
      <x:c r="L31" s="154"/>
    </x:row>
    <x:row r="32">
      <x:c r="A32" s="90" t="str">
        <x:v>Client Questions</x:v>
      </x:c>
      <x:c r="B32" s="92" t="str">
        <x:v>Pending answers</x:v>
      </x:c>
      <x:c r="C32" s="92" t="n">
        <x:f>COUNTIF('Client Questions'!$G$7:$G$206,"Pending")</x:f>
        <x:v>0</x:v>
      </x:c>
      <x:c r="E32" s="155"/>
      <x:c r="F32" s="156"/>
      <x:c r="G32" s="156"/>
      <x:c r="H32" s="156"/>
      <x:c r="I32" s="156"/>
      <x:c r="J32" s="156"/>
      <x:c r="K32" s="156"/>
      <x:c r="L32" s="157"/>
    </x:row>
    <x:row r="33">
      <x:c r="A33" s="90" t="str">
        <x:v>Transactions</x:v>
      </x:c>
      <x:c r="B33" s="92" t="str">
        <x:v>Waiting for client</x:v>
      </x:c>
      <x:c r="C33" s="92" t="n">
        <x:f>COUNTIF('Transactions'!$S$7:$S$1006,"Waiting for Client")</x:f>
        <x:v>1</x:v>
      </x:c>
      <x:c r="E33" s="155"/>
      <x:c r="F33" s="156"/>
      <x:c r="G33" s="156"/>
      <x:c r="H33" s="156"/>
      <x:c r="I33" s="156"/>
      <x:c r="J33" s="156"/>
      <x:c r="K33" s="156"/>
      <x:c r="L33" s="157"/>
    </x:row>
    <x:row r="34">
      <x:c r="A34" s="90" t="str">
        <x:v>Bank Reconciliation</x:v>
      </x:c>
      <x:c r="B34" s="92" t="str">
        <x:v>Periods to investigate</x:v>
      </x:c>
      <x:c r="C34" s="92" t="n">
        <x:f>COUNTIF('Bank Reconciliation'!$J$7:$J$1006,"Investigate")</x:f>
        <x:v>0</x:v>
      </x:c>
      <x:c r="E34" s="155"/>
      <x:c r="F34" s="156"/>
      <x:c r="G34" s="156"/>
      <x:c r="H34" s="156"/>
      <x:c r="I34" s="156"/>
      <x:c r="J34" s="156"/>
      <x:c r="K34" s="156"/>
      <x:c r="L34" s="157"/>
    </x:row>
    <x:row r="35">
      <x:c r="A35" s="90" t="str">
        <x:v>A/R</x:v>
      </x:c>
      <x:c r="B35" s="92" t="str">
        <x:v>Open invoices</x:v>
      </x:c>
      <x:c r="C35" s="92" t="n">
        <x:f>COUNTIF('AR Invoices'!$L$7:$L$306,"Open")+COUNTIF('AR Invoices'!$L$7:$L$306,"Overdue")</x:f>
        <x:v>1</x:v>
      </x:c>
      <x:c r="E35" s="155"/>
      <x:c r="F35" s="156"/>
      <x:c r="G35" s="156"/>
      <x:c r="H35" s="156"/>
      <x:c r="I35" s="156"/>
      <x:c r="J35" s="156"/>
      <x:c r="K35" s="156"/>
      <x:c r="L35" s="157"/>
    </x:row>
    <x:row r="36">
      <x:c r="A36" s="90" t="str">
        <x:v>A/P</x:v>
      </x:c>
      <x:c r="B36" s="92" t="str">
        <x:v>Open bills</x:v>
      </x:c>
      <x:c r="C36" s="92" t="n">
        <x:f>COUNTIF('AP Bills'!$M$7:$M$306,"Open")+COUNTIF('AP Bills'!$M$7:$M$306,"Overdue")</x:f>
        <x:v>1</x:v>
      </x:c>
      <x:c r="E36" s="158"/>
      <x:c r="F36" s="159"/>
      <x:c r="G36" s="159"/>
      <x:c r="H36" s="159"/>
      <x:c r="I36" s="159"/>
      <x:c r="J36" s="159"/>
      <x:c r="K36" s="159"/>
      <x:c r="L36" s="160"/>
    </x:row>
  </x:sheetData>
  <x:mergeCells>
    <x:mergeCell ref="A1:L2"/>
    <x:mergeCell ref="A3:L3"/>
    <x:mergeCell ref="A5:B5"/>
    <x:mergeCell ref="A6:B7"/>
    <x:mergeCell ref="C5:D5"/>
    <x:mergeCell ref="C6:D7"/>
    <x:mergeCell ref="E5:F5"/>
    <x:mergeCell ref="E6:F7"/>
    <x:mergeCell ref="G5:H5"/>
    <x:mergeCell ref="G6:H7"/>
    <x:mergeCell ref="I5:J5"/>
    <x:mergeCell ref="I6:J7"/>
    <x:mergeCell ref="K5:L5"/>
    <x:mergeCell ref="K6:L7"/>
    <x:mergeCell ref="A9:B9"/>
    <x:mergeCell ref="A10:B11"/>
    <x:mergeCell ref="C9:D9"/>
    <x:mergeCell ref="C10:D11"/>
    <x:mergeCell ref="E9:F9"/>
    <x:mergeCell ref="E10:F11"/>
    <x:mergeCell ref="G9:H9"/>
    <x:mergeCell ref="G10:H11"/>
    <x:mergeCell ref="I9:J9"/>
    <x:mergeCell ref="I10:J11"/>
    <x:mergeCell ref="K9:L9"/>
    <x:mergeCell ref="K10:L11"/>
    <x:mergeCell ref="A14:L14"/>
    <x:mergeCell ref="A30:L30"/>
    <x:mergeCell ref="E31:L36"/>
  </x:mergeCells>
  <x:pageMargins left="0.7" right="0.7" top="0.75" bottom="0.75" header="0.3" footer="0.3"/>
  <x:drawing xmlns:r="http://schemas.openxmlformats.org/officeDocument/2006/relationships" r:id="Rdee6e3b3366c4c38"/>
</x:worksheet>
</file>

<file path=xl/worksheets/sheet1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7" hidden="0" customWidth="1"/>
    <x:col min="2" max="2" width="76" hidden="0" customWidth="1"/>
    <x:col min="3" max="3" width="55" hidden="0" customWidth="1"/>
  </x:cols>
  <x:sheetData>
    <x:row r="1" ht="30" customHeight="1">
      <x:c r="A1" s="207" t="str">
        <x:v>DEMO DATA NOTES &amp; SOURCES</x:v>
      </x:c>
      <x:c r="B1" s="207" t="str">
        <x:v>DEMO DATA NOTES &amp; SOURCES</x:v>
      </x:c>
      <x:c r="C1" s="207" t="str">
        <x:v>DEMO DATA NOTES &amp; SOURCES</x:v>
      </x:c>
      <x:c r="D1" s="207" t="str">
        <x:v>DEMO DATA NOTES &amp; SOURCES</x:v>
      </x:c>
      <x:c r="E1" s="207" t="str">
        <x:v>DEMO DATA NOTES &amp; SOURCES</x:v>
      </x:c>
      <x:c r="F1" s="207" t="str">
        <x:v>DEMO DATA NOTES &amp; SOURCES</x:v>
      </x:c>
      <x:c r="G1" s="207" t="str">
        <x:v>DEMO DATA NOTES &amp; SOURCES</x:v>
      </x:c>
      <x:c r="H1" s="207" t="str">
        <x:v>DEMO DATA NOTES &amp; SOURCES</x:v>
      </x:c>
    </x:row>
    <x:row r="2" ht="24" customHeight="1">
      <x:c r="A2" s="210" t="str">
        <x:v>Northstar Home Essentials LLC (Fictional Training Company)</x:v>
      </x:c>
      <x:c r="B2" s="210" t="str">
        <x:v>Northstar Home Essentials LLC (Fictional Training Company)</x:v>
      </x:c>
      <x:c r="C2" s="210" t="str">
        <x:v>Northstar Home Essentials LLC (Fictional Training Company)</x:v>
      </x:c>
      <x:c r="D2" s="210" t="str">
        <x:v>Northstar Home Essentials LLC (Fictional Training Company)</x:v>
      </x:c>
      <x:c r="E2" s="210" t="str">
        <x:v>Northstar Home Essentials LLC (Fictional Training Company)</x:v>
      </x:c>
      <x:c r="F2" s="210" t="str">
        <x:v>Northstar Home Essentials LLC (Fictional Training Company)</x:v>
      </x:c>
      <x:c r="G2" s="210" t="str">
        <x:v>Northstar Home Essentials LLC (Fictional Training Company)</x:v>
      </x:c>
      <x:c r="H2" s="210" t="str">
        <x:v>Northstar Home Essentials LLC (Fictional Training Company)</x:v>
      </x:c>
    </x:row>
    <x:row r="4">
      <x:c r="A4" s="223" t="str">
        <x:v>Scenario field</x:v>
      </x:c>
      <x:c r="B4" s="223" t="str">
        <x:v>Details</x:v>
      </x:c>
      <x:c r="C4" s="41"/>
    </x:row>
    <x:row r="5">
      <x:c r="A5" s="41" t="str">
        <x:v>Purpose</x:v>
      </x:c>
      <x:c r="B5" s="41" t="str">
        <x:v>Portfolio and QuickBooks practice only</x:v>
      </x:c>
      <x:c r="C5" s="41"/>
    </x:row>
    <x:row r="6">
      <x:c r="A6" s="41" t="str">
        <x:v>Company status</x:v>
      </x:c>
      <x:c r="B6" s="41" t="str">
        <x:v>Wholly fictional; not an Amazon, Shopify, QuickBooks, Gusto, or retailer client</x:v>
      </x:c>
      <x:c r="C6" s="41"/>
    </x:row>
    <x:row r="7">
      <x:c r="A7" s="41" t="str">
        <x:v>Business model</x:v>
      </x:c>
      <x:c r="B7" s="41" t="str">
        <x:v>US e-commerce seller using Amazon-style fulfillment, direct-store sales, and wholesale channels</x:v>
      </x:c>
      <x:c r="C7" s="41"/>
    </x:row>
    <x:row r="8">
      <x:c r="A8" s="41" t="str">
        <x:v>Period</x:v>
      </x:c>
      <x:c r="B8" s="41" t="str">
        <x:v>January 1-March 31, 2026</x:v>
      </x:c>
      <x:c r="C8" s="41"/>
    </x:row>
    <x:row r="9">
      <x:c r="A9" s="41" t="str">
        <x:v>Currency</x:v>
      </x:c>
      <x:c r="B9" s="41" t="str">
        <x:v>USD</x:v>
      </x:c>
      <x:c r="C9" s="41"/>
    </x:row>
    <x:row r="10">
      <x:c r="A10" s="41" t="str">
        <x:v>Prepared by</x:v>
      </x:c>
      <x:c r="B10" s="41" t="str">
        <x:v>Lourivel Lorejo</x:v>
      </x:c>
      <x:c r="C10" s="41"/>
    </x:row>
    <x:row r="11">
      <x:c r="A11" s="41"/>
      <x:c r="B11" s="41"/>
      <x:c r="C11" s="41"/>
    </x:row>
    <x:row r="12">
      <x:c r="A12" s="224" t="str">
        <x:v>QBO practice sequence</x:v>
      </x:c>
      <x:c r="B12" s="224" t="str">
        <x:v>Suggested action</x:v>
      </x:c>
      <x:c r="C12" s="41"/>
    </x:row>
    <x:row r="13">
      <x:c r="A13" s="41" t="str">
        <x:v>1</x:v>
      </x:c>
      <x:c r="B13" s="41" t="str">
        <x:v>Create the fictional company file and chart of accounts.</x:v>
      </x:c>
      <x:c r="C13" s="41"/>
    </x:row>
    <x:row r="14">
      <x:c r="A14" s="41" t="str">
        <x:v>2</x:v>
      </x:c>
      <x:c r="B14" s="41" t="str">
        <x:v>Enter customer invoices, receive payments, and apply them to invoices.</x:v>
      </x:c>
      <x:c r="C14" s="41"/>
    </x:row>
    <x:row r="15">
      <x:c r="A15" s="41" t="str">
        <x:v>3</x:v>
      </x:c>
      <x:c r="B15" s="41" t="str">
        <x:v>Enter vendor bills, record bill payments, and verify open AP.</x:v>
      </x:c>
      <x:c r="C15" s="41"/>
    </x:row>
    <x:row r="16">
      <x:c r="A16" s="41" t="str">
        <x:v>4</x:v>
      </x:c>
      <x:c r="B16" s="41" t="str">
        <x:v>Import or enter bank-feed activity; review suggested vs. current categories.</x:v>
      </x:c>
      <x:c r="C16" s="41"/>
    </x:row>
    <x:row r="17">
      <x:c r="A17" s="41" t="str">
        <x:v>5</x:v>
      </x:c>
      <x:c r="B17" s="41" t="str">
        <x:v>Record payroll from the approved payroll-provider summary; do not estimate taxes.</x:v>
      </x:c>
      <x:c r="C17" s="41"/>
    </x:row>
    <x:row r="18">
      <x:c r="A18" s="41" t="str">
        <x:v>6</x:v>
      </x:c>
      <x:c r="B18" s="41" t="str">
        <x:v>Reconcile each month, review exceptions, and produce P&amp;L and Balance Sheet reports.</x:v>
      </x:c>
      <x:c r="C18" s="41"/>
    </x:row>
    <x:row r="19">
      <x:c r="A19" s="41"/>
      <x:c r="B19" s="41"/>
      <x:c r="C19" s="41"/>
    </x:row>
    <x:row r="20">
      <x:c r="A20" s="225" t="str">
        <x:v>Research topic</x:v>
      </x:c>
      <x:c r="B20" s="225" t="str">
        <x:v>Official source</x:v>
      </x:c>
      <x:c r="C20" s="225" t="str">
        <x:v>How it informed the demo</x:v>
      </x:c>
    </x:row>
    <x:row r="21">
      <x:c r="A21" s="41" t="str">
        <x:v>Amazon payment reports</x:v>
      </x:c>
      <x:c r="B21" s="41" t="str">
        <x:v>https://sellercentral.amazon.com/gp/help/external/G200913190</x:v>
      </x:c>
      <x:c r="C21" s="41" t="str">
        <x:v>Included orders, refunds, marketplace charges, and settlement references.</x:v>
      </x:c>
    </x:row>
    <x:row r="22">
      <x:c r="A22" s="41" t="str">
        <x:v>Amazon FBA costs</x:v>
      </x:c>
      <x:c r="B22" s="41" t="str">
        <x:v>https://sell.amazon.com/fulfillment-by-amazon</x:v>
      </x:c>
      <x:c r="C22" s="41" t="str">
        <x:v>Included fulfillment, storage, and returns-related fee categories.</x:v>
      </x:c>
    </x:row>
    <x:row r="23">
      <x:c r="A23" s="41" t="str">
        <x:v>Amazon Sponsored Products</x:v>
      </x:c>
      <x:c r="B23" s="41" t="str">
        <x:v>https://advertising.amazon.com/solutions/products/sponsored-products</x:v>
      </x:c>
      <x:c r="C23" s="41" t="str">
        <x:v>Included cost-per-click advertising charges and campaign support.</x:v>
      </x:c>
    </x:row>
    <x:row r="24">
      <x:c r="A24" s="41" t="str">
        <x:v>Amazon selling fees</x:v>
      </x:c>
      <x:c r="B24" s="41" t="str">
        <x:v>https://sell.amazon.com/pricing</x:v>
      </x:c>
      <x:c r="C24" s="41" t="str">
        <x:v>Included referral fees and other seller costs as training transaction types.</x:v>
      </x:c>
    </x:row>
    <x:row r="26" ht="32" customHeight="1">
      <x:c r="A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B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C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D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E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F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G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H26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</x:row>
    <x:row r="27" ht="32" customHeight="1">
      <x:c r="A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B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C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D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E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F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G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  <x:c r="H27" s="219" t="str">
        <x:v>Important: Every amount, invoice, payment, vendor, customer, employee, bank reference, and business result in this workbook is invented for learning and portfolio demonstration. Brand names identify common platforms or vendors only; they do not imply a client relationship or endorsement.</x:v>
      </x:c>
    </x:row>
  </x:sheetData>
  <x:mergeCells>
    <x:mergeCell ref="A1:H1"/>
    <x:mergeCell ref="A2:H2"/>
    <x:mergeCell ref="A26:H27"/>
  </x:mergeCells>
  <x:pageMargins left="0.7" right="0.7" top="0.75" bottom="0.75" header="0.3" footer="0.3"/>
</x:worksheet>
</file>